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drawings/drawing16.xml" ContentType="application/vnd.openxmlformats-officedocument.drawingml.chartshapes+xml"/>
  <Override PartName="/xl/charts/chart15.xml" ContentType="application/vnd.openxmlformats-officedocument.drawingml.chart+xml"/>
  <Override PartName="/xl/drawings/drawing17.xml" ContentType="application/vnd.openxmlformats-officedocument.drawingml.chartshapes+xml"/>
  <Override PartName="/xl/charts/chart16.xml" ContentType="application/vnd.openxmlformats-officedocument.drawingml.chart+xml"/>
  <Override PartName="/xl/drawings/drawing18.xml" ContentType="application/vnd.openxmlformats-officedocument.drawingml.chartshapes+xml"/>
  <Override PartName="/xl/charts/chart17.xml" ContentType="application/vnd.openxmlformats-officedocument.drawingml.chart+xml"/>
  <Override PartName="/xl/drawings/drawing19.xml" ContentType="application/vnd.openxmlformats-officedocument.drawingml.chartshapes+xml"/>
  <Override PartName="/xl/charts/chart18.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Y:\FG22\ZLE_Schulleistungsuntersuchungen\Schuljahr 2020_2021\Vorbereitung Erfassung\ZKA 4\"/>
    </mc:Choice>
  </mc:AlternateContent>
  <bookViews>
    <workbookView xWindow="120" yWindow="150" windowWidth="18915" windowHeight="12015" activeTab="4"/>
  </bookViews>
  <sheets>
    <sheet name="Klasse" sheetId="1" r:id="rId1"/>
    <sheet name="Auswertung Klasse" sheetId="11" r:id="rId2"/>
    <sheet name="Datensammler" sheetId="9" r:id="rId3"/>
    <sheet name="Auswertung Schule" sheetId="17" r:id="rId4"/>
    <sheet name="Anleitung" sheetId="19" r:id="rId5"/>
    <sheet name="K_Dat" sheetId="2" state="hidden" r:id="rId6"/>
    <sheet name="S_Dat" sheetId="18" state="hidden" r:id="rId7"/>
    <sheet name="Tabelle1" sheetId="15" state="hidden" r:id="rId8"/>
  </sheets>
  <definedNames>
    <definedName name="_xlnm.Print_Area" localSheetId="2">Datensammler!$A$4:$C$53</definedName>
    <definedName name="_xlnm.Print_Area" localSheetId="0">Klasse!$A$4:$Z$46</definedName>
    <definedName name="_xlnm.Print_Titles" localSheetId="2">Datensammler!$4:$5</definedName>
  </definedNames>
  <calcPr calcId="162913"/>
</workbook>
</file>

<file path=xl/calcChain.xml><?xml version="1.0" encoding="utf-8"?>
<calcChain xmlns="http://schemas.openxmlformats.org/spreadsheetml/2006/main">
  <c r="E56" i="18" l="1"/>
  <c r="D56" i="18"/>
  <c r="C56" i="18"/>
  <c r="E47" i="18"/>
  <c r="D47" i="18"/>
  <c r="C47" i="18"/>
  <c r="F38" i="18"/>
  <c r="E38" i="18"/>
  <c r="D38" i="18"/>
  <c r="C38" i="18"/>
  <c r="W31" i="18"/>
  <c r="V31" i="18"/>
  <c r="U31" i="18"/>
  <c r="T31" i="18"/>
  <c r="S31" i="18"/>
  <c r="R31" i="18"/>
  <c r="Q31" i="18"/>
  <c r="P31" i="18"/>
  <c r="O31" i="18"/>
  <c r="N31" i="18"/>
  <c r="M31" i="18"/>
  <c r="L31" i="18"/>
  <c r="K31" i="18"/>
  <c r="J31" i="18"/>
  <c r="I31" i="18"/>
  <c r="H31" i="18"/>
  <c r="G31" i="18"/>
  <c r="F31" i="18"/>
  <c r="E31" i="18"/>
  <c r="D31" i="18"/>
  <c r="C31" i="18"/>
  <c r="W30" i="18"/>
  <c r="T30" i="18"/>
  <c r="S30" i="18"/>
  <c r="R30" i="18"/>
  <c r="P30" i="18"/>
  <c r="O30" i="18"/>
  <c r="N30" i="18"/>
  <c r="M30" i="18"/>
  <c r="L30" i="18"/>
  <c r="K30" i="18"/>
  <c r="J30" i="18"/>
  <c r="I30" i="18"/>
  <c r="H30" i="18"/>
  <c r="G30" i="18"/>
  <c r="F30" i="18"/>
  <c r="E30" i="18"/>
  <c r="D30" i="18"/>
  <c r="C30" i="18"/>
  <c r="A2" i="17"/>
  <c r="Y11" i="1" l="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10" i="1"/>
  <c r="A6" i="1" l="1"/>
  <c r="D47" i="2" l="1"/>
  <c r="C13" i="2" l="1"/>
  <c r="A2" i="11" s="1"/>
  <c r="E47" i="2"/>
  <c r="C47" i="2"/>
  <c r="D56" i="2"/>
  <c r="E56" i="2"/>
  <c r="C56" i="2"/>
  <c r="D38" i="2"/>
  <c r="E38" i="2"/>
  <c r="F38" i="2"/>
  <c r="C38" i="2"/>
  <c r="C30" i="2"/>
  <c r="D30" i="2"/>
  <c r="E30" i="2"/>
  <c r="F30" i="2"/>
  <c r="G30" i="2"/>
  <c r="H30" i="2"/>
  <c r="I30" i="2"/>
  <c r="J30" i="2"/>
  <c r="K30" i="2"/>
  <c r="L30" i="2"/>
  <c r="M30" i="2"/>
  <c r="N30" i="2"/>
  <c r="O30" i="2"/>
  <c r="P30" i="2"/>
  <c r="R30" i="2"/>
  <c r="S30" i="2"/>
  <c r="T30" i="2"/>
  <c r="W30" i="2"/>
  <c r="W45" i="1" l="1"/>
  <c r="E15" i="9" s="1"/>
  <c r="T4" i="2" s="1"/>
  <c r="V45" i="1"/>
  <c r="E14" i="9" s="1"/>
  <c r="S4" i="2" s="1"/>
  <c r="U45" i="1"/>
  <c r="E13" i="9" s="1"/>
  <c r="R4" i="2" s="1"/>
  <c r="T45" i="1"/>
  <c r="E12" i="9" s="1"/>
  <c r="Q4" i="2" s="1"/>
  <c r="F9" i="11" s="1"/>
  <c r="S45" i="1"/>
  <c r="E11" i="9" s="1"/>
  <c r="P4" i="2" s="1"/>
  <c r="R45" i="1"/>
  <c r="S40" i="1"/>
  <c r="E42" i="9" s="1"/>
  <c r="T40" i="1"/>
  <c r="E43" i="9" s="1"/>
  <c r="R8" i="2" l="1"/>
  <c r="G11" i="11" s="1"/>
  <c r="G9" i="11"/>
  <c r="H9" i="11"/>
  <c r="P8" i="2"/>
  <c r="E11" i="11" s="1"/>
  <c r="E9" i="11"/>
  <c r="T8" i="2"/>
  <c r="I11" i="11" s="1"/>
  <c r="I9" i="11"/>
  <c r="S23" i="2"/>
  <c r="R23" i="2"/>
  <c r="E10" i="9"/>
  <c r="O4" i="2" s="1"/>
  <c r="D9" i="11" s="1"/>
  <c r="C18" i="9" l="1"/>
  <c r="C17" i="9"/>
  <c r="C9" i="9"/>
  <c r="C48" i="9" l="1"/>
  <c r="C26" i="9"/>
  <c r="C8" i="9"/>
  <c r="Z12" i="1" l="1"/>
  <c r="Z13" i="1"/>
  <c r="Z16" i="1"/>
  <c r="Z17" i="1"/>
  <c r="Z21" i="1"/>
  <c r="Z24" i="1"/>
  <c r="Z25" i="1"/>
  <c r="Z29" i="1"/>
  <c r="Z33" i="1"/>
  <c r="Z36" i="1"/>
  <c r="Z37" i="1"/>
  <c r="Z14" i="1"/>
  <c r="Z15" i="1"/>
  <c r="Z18" i="1"/>
  <c r="Z19" i="1"/>
  <c r="Z20" i="1"/>
  <c r="Z22" i="1"/>
  <c r="Z23" i="1"/>
  <c r="Z26" i="1"/>
  <c r="Z27" i="1"/>
  <c r="Z28" i="1"/>
  <c r="Z30" i="1"/>
  <c r="Z31" i="1"/>
  <c r="Z32" i="1"/>
  <c r="Z34" i="1"/>
  <c r="Z35" i="1"/>
  <c r="Z38" i="1"/>
  <c r="Z39" i="1"/>
  <c r="Z11" i="1" l="1"/>
  <c r="Z10" i="1" l="1"/>
  <c r="E40" i="1" l="1"/>
  <c r="F40" i="1"/>
  <c r="G40" i="1"/>
  <c r="H40" i="1"/>
  <c r="I40" i="1"/>
  <c r="J40" i="1"/>
  <c r="K40" i="1"/>
  <c r="L40" i="1"/>
  <c r="M40" i="1"/>
  <c r="N40" i="1"/>
  <c r="O40" i="1"/>
  <c r="P40" i="1"/>
  <c r="Q40" i="1"/>
  <c r="R40" i="1"/>
  <c r="U40" i="1"/>
  <c r="V40" i="1"/>
  <c r="W40" i="1"/>
  <c r="X40" i="1"/>
  <c r="D40" i="1"/>
  <c r="C15" i="9"/>
  <c r="T4" i="18" s="1"/>
  <c r="C14" i="9"/>
  <c r="S4" i="18" s="1"/>
  <c r="C13" i="9"/>
  <c r="R4" i="18" s="1"/>
  <c r="C12" i="9"/>
  <c r="Q4" i="18" s="1"/>
  <c r="C11" i="9"/>
  <c r="P4" i="18" s="1"/>
  <c r="C10" i="9"/>
  <c r="O4" i="18" s="1"/>
  <c r="Y8" i="1"/>
  <c r="G9" i="17" l="1"/>
  <c r="R8" i="18"/>
  <c r="G11" i="17" s="1"/>
  <c r="F9" i="17"/>
  <c r="Q8" i="18"/>
  <c r="F11" i="17" s="1"/>
  <c r="P8" i="18"/>
  <c r="E11" i="17" s="1"/>
  <c r="E9" i="17"/>
  <c r="H9" i="17"/>
  <c r="S8" i="18"/>
  <c r="H11" i="17" s="1"/>
  <c r="I9" i="17"/>
  <c r="T8" i="18"/>
  <c r="I11" i="17" s="1"/>
  <c r="D9" i="17"/>
  <c r="O8" i="18"/>
  <c r="D11" i="17" s="1"/>
  <c r="E44" i="9"/>
  <c r="T23" i="2" s="1"/>
  <c r="D57" i="2" s="1"/>
  <c r="E34" i="9"/>
  <c r="J23" i="2" s="1"/>
  <c r="E30" i="9"/>
  <c r="F23" i="2" s="1"/>
  <c r="E45" i="9"/>
  <c r="U23" i="2" s="1"/>
  <c r="E31" i="9"/>
  <c r="G23" i="2" s="1"/>
  <c r="E47" i="9"/>
  <c r="W23" i="2" s="1"/>
  <c r="E33" i="9"/>
  <c r="I23" i="2" s="1"/>
  <c r="E29" i="9"/>
  <c r="E23" i="2" s="1"/>
  <c r="E35" i="9"/>
  <c r="K23" i="2" s="1"/>
  <c r="E46" i="9"/>
  <c r="V23" i="2" s="1"/>
  <c r="E36" i="9"/>
  <c r="L23" i="2" s="1"/>
  <c r="E32" i="9"/>
  <c r="H23" i="2" s="1"/>
  <c r="E28" i="9"/>
  <c r="D23" i="2" s="1"/>
  <c r="E27" i="9"/>
  <c r="C23" i="2" s="1"/>
  <c r="C43" i="9"/>
  <c r="S23" i="18" s="1"/>
  <c r="E41" i="9"/>
  <c r="C42" i="9"/>
  <c r="R23" i="18" s="1"/>
  <c r="E40" i="9"/>
  <c r="P23" i="2" s="1"/>
  <c r="E39" i="9"/>
  <c r="O23" i="2" s="1"/>
  <c r="E38" i="9"/>
  <c r="N23" i="2" s="1"/>
  <c r="E37" i="9"/>
  <c r="M23" i="2" s="1"/>
  <c r="N2" i="1"/>
  <c r="V46" i="1"/>
  <c r="E23" i="9" s="1"/>
  <c r="T46" i="1"/>
  <c r="E21" i="9" s="1"/>
  <c r="R46" i="1"/>
  <c r="W46" i="1"/>
  <c r="E24" i="9" s="1"/>
  <c r="U46" i="1"/>
  <c r="E22" i="9" s="1"/>
  <c r="S46" i="1"/>
  <c r="E20" i="9" s="1"/>
  <c r="D57" i="18" l="1"/>
  <c r="E57" i="2"/>
  <c r="E48" i="2"/>
  <c r="C28" i="9"/>
  <c r="D23" i="18" s="1"/>
  <c r="C47" i="9"/>
  <c r="W23" i="18" s="1"/>
  <c r="C30" i="9"/>
  <c r="F23" i="18" s="1"/>
  <c r="C46" i="9"/>
  <c r="V23" i="18" s="1"/>
  <c r="Y46" i="1"/>
  <c r="E16" i="9" s="1"/>
  <c r="C16" i="9" s="1"/>
  <c r="C31" i="9"/>
  <c r="G23" i="18" s="1"/>
  <c r="C32" i="9"/>
  <c r="H23" i="18" s="1"/>
  <c r="C36" i="9"/>
  <c r="L23" i="18" s="1"/>
  <c r="C44" i="9"/>
  <c r="T23" i="18" s="1"/>
  <c r="D48" i="2"/>
  <c r="C22" i="9"/>
  <c r="R5" i="18" s="1"/>
  <c r="G17" i="17" s="1"/>
  <c r="R5" i="2"/>
  <c r="G17" i="11" s="1"/>
  <c r="C23" i="9"/>
  <c r="S5" i="18" s="1"/>
  <c r="S5" i="2"/>
  <c r="H17" i="11" s="1"/>
  <c r="C24" i="9"/>
  <c r="T5" i="18" s="1"/>
  <c r="T5" i="2"/>
  <c r="I17" i="11" s="1"/>
  <c r="C20" i="9"/>
  <c r="P5" i="18" s="1"/>
  <c r="P5" i="2"/>
  <c r="C21" i="9"/>
  <c r="Q5" i="18" s="1"/>
  <c r="Q5" i="2"/>
  <c r="C57" i="2"/>
  <c r="C34" i="9"/>
  <c r="J23" i="18" s="1"/>
  <c r="C35" i="9"/>
  <c r="K23" i="18" s="1"/>
  <c r="C29" i="9"/>
  <c r="E23" i="18" s="1"/>
  <c r="C33" i="9"/>
  <c r="I23" i="18" s="1"/>
  <c r="F39" i="2"/>
  <c r="C45" i="9"/>
  <c r="U23" i="18" s="1"/>
  <c r="D39" i="2"/>
  <c r="Q23" i="2"/>
  <c r="E39" i="2" s="1"/>
  <c r="C27" i="9"/>
  <c r="C23" i="18" s="1"/>
  <c r="O43" i="1"/>
  <c r="C41" i="9"/>
  <c r="Q23" i="18" s="1"/>
  <c r="C40" i="9"/>
  <c r="P23" i="18" s="1"/>
  <c r="C39" i="9"/>
  <c r="O23" i="18" s="1"/>
  <c r="C38" i="9"/>
  <c r="N23" i="18" s="1"/>
  <c r="C37" i="9"/>
  <c r="M23" i="18" s="1"/>
  <c r="E7" i="9"/>
  <c r="S41" i="1"/>
  <c r="T41" i="1"/>
  <c r="E19" i="9"/>
  <c r="E41" i="1"/>
  <c r="G41" i="1"/>
  <c r="I41" i="1"/>
  <c r="K41" i="1"/>
  <c r="M41" i="1"/>
  <c r="O41" i="1"/>
  <c r="Q41" i="1"/>
  <c r="U41" i="1"/>
  <c r="W41" i="1"/>
  <c r="X41" i="1"/>
  <c r="V41" i="1"/>
  <c r="D41" i="1"/>
  <c r="F41" i="1"/>
  <c r="H41" i="1"/>
  <c r="J41" i="1"/>
  <c r="L41" i="1"/>
  <c r="N41" i="1"/>
  <c r="P41" i="1"/>
  <c r="R41" i="1"/>
  <c r="E48" i="18" l="1"/>
  <c r="C57" i="18"/>
  <c r="E17" i="17"/>
  <c r="P9" i="18"/>
  <c r="E19" i="17" s="1"/>
  <c r="T21" i="18"/>
  <c r="L32" i="18" s="1"/>
  <c r="D48" i="18"/>
  <c r="C48" i="18"/>
  <c r="L21" i="18"/>
  <c r="Q32" i="18" s="1"/>
  <c r="E39" i="18"/>
  <c r="F39" i="18"/>
  <c r="I17" i="17"/>
  <c r="T9" i="18"/>
  <c r="I19" i="17" s="1"/>
  <c r="C21" i="18"/>
  <c r="C32" i="18" s="1"/>
  <c r="C39" i="18"/>
  <c r="F17" i="17"/>
  <c r="Q9" i="18"/>
  <c r="F19" i="17" s="1"/>
  <c r="D39" i="18"/>
  <c r="H17" i="17"/>
  <c r="S9" i="18"/>
  <c r="H19" i="17" s="1"/>
  <c r="E57" i="18"/>
  <c r="C39" i="2"/>
  <c r="Q9" i="2"/>
  <c r="F19" i="11" s="1"/>
  <c r="F17" i="11"/>
  <c r="P9" i="2"/>
  <c r="E19" i="11" s="1"/>
  <c r="E17" i="11"/>
  <c r="C48" i="2"/>
  <c r="C19" i="9"/>
  <c r="O5" i="18" s="1"/>
  <c r="O5" i="2"/>
  <c r="D17" i="11" s="1"/>
  <c r="C7" i="9"/>
  <c r="B19" i="18" s="1"/>
  <c r="F21" i="18" s="1"/>
  <c r="F32" i="18" s="1"/>
  <c r="B19" i="2"/>
  <c r="D37" i="18" l="1"/>
  <c r="Q21" i="18"/>
  <c r="K32" i="18" s="1"/>
  <c r="O21" i="18"/>
  <c r="N32" i="18" s="1"/>
  <c r="D55" i="18"/>
  <c r="K21" i="18"/>
  <c r="T32" i="18" s="1"/>
  <c r="C46" i="18"/>
  <c r="I21" i="18"/>
  <c r="I32" i="18" s="1"/>
  <c r="E21" i="18"/>
  <c r="E32" i="18" s="1"/>
  <c r="E55" i="18"/>
  <c r="F37" i="18"/>
  <c r="C55" i="18"/>
  <c r="U4" i="18"/>
  <c r="V4" i="18" s="1"/>
  <c r="K7" i="17" s="1"/>
  <c r="U5" i="18"/>
  <c r="R21" i="18"/>
  <c r="S32" i="18" s="1"/>
  <c r="S21" i="18"/>
  <c r="V32" i="18" s="1"/>
  <c r="V21" i="18"/>
  <c r="G21" i="18"/>
  <c r="G32" i="18" s="1"/>
  <c r="N21" i="18"/>
  <c r="R32" i="18" s="1"/>
  <c r="E46" i="18"/>
  <c r="D17" i="17"/>
  <c r="O9" i="18"/>
  <c r="D19" i="17" s="1"/>
  <c r="D46" i="18"/>
  <c r="M21" i="18"/>
  <c r="U32" i="18" s="1"/>
  <c r="J21" i="18"/>
  <c r="J32" i="18" s="1"/>
  <c r="H21" i="18"/>
  <c r="H32" i="18" s="1"/>
  <c r="U21" i="18"/>
  <c r="P21" i="18"/>
  <c r="O32" i="18" s="1"/>
  <c r="C37" i="18"/>
  <c r="E37" i="18"/>
  <c r="D21" i="18"/>
  <c r="D32" i="18" s="1"/>
  <c r="W21" i="18"/>
  <c r="M32" i="18" s="1"/>
  <c r="C46" i="2"/>
  <c r="D55" i="2"/>
  <c r="E46" i="2"/>
  <c r="E55" i="2"/>
  <c r="C55" i="2"/>
  <c r="D46" i="2"/>
  <c r="C37" i="2"/>
  <c r="E37" i="2"/>
  <c r="A3" i="9"/>
  <c r="D37" i="2"/>
  <c r="F37" i="2"/>
  <c r="U4" i="2"/>
  <c r="S8" i="2" s="1"/>
  <c r="H11" i="11" s="1"/>
  <c r="U5" i="2"/>
  <c r="Q21" i="2"/>
  <c r="S21" i="2"/>
  <c r="R21" i="2"/>
  <c r="C21" i="2"/>
  <c r="C32" i="2" s="1"/>
  <c r="W21" i="2"/>
  <c r="K21" i="2"/>
  <c r="F21" i="2"/>
  <c r="F32" i="2" s="1"/>
  <c r="D21" i="2"/>
  <c r="D32" i="2" s="1"/>
  <c r="U21" i="2"/>
  <c r="H21" i="2"/>
  <c r="G21" i="2"/>
  <c r="G32" i="2" s="1"/>
  <c r="P21" i="2"/>
  <c r="E21" i="2"/>
  <c r="E32" i="2" s="1"/>
  <c r="J21" i="2"/>
  <c r="M21" i="2"/>
  <c r="N21" i="2"/>
  <c r="L21" i="2"/>
  <c r="O21" i="2"/>
  <c r="V21" i="2"/>
  <c r="I21" i="2"/>
  <c r="T21" i="2"/>
  <c r="P32" i="18" l="1"/>
  <c r="W32" i="18"/>
  <c r="R9" i="18"/>
  <c r="G19" i="17" s="1"/>
  <c r="V5" i="18"/>
  <c r="K15" i="17" s="1"/>
  <c r="V3" i="18"/>
  <c r="T32" i="2"/>
  <c r="U32" i="2"/>
  <c r="L32" i="2"/>
  <c r="M32" i="2"/>
  <c r="W32" i="2"/>
  <c r="P32" i="2"/>
  <c r="J32" i="2"/>
  <c r="I32" i="2"/>
  <c r="O32" i="2"/>
  <c r="R32" i="2"/>
  <c r="N32" i="2"/>
  <c r="S32" i="2"/>
  <c r="K32" i="2"/>
  <c r="H32" i="2"/>
  <c r="Q32" i="2"/>
  <c r="V32" i="2"/>
  <c r="S9" i="2"/>
  <c r="H19" i="11" s="1"/>
  <c r="R9" i="2"/>
  <c r="G19" i="11" s="1"/>
  <c r="V5" i="2"/>
  <c r="K15" i="11" s="1"/>
  <c r="V3" i="2"/>
  <c r="T9" i="2"/>
  <c r="I19" i="11" s="1"/>
  <c r="Q8" i="2"/>
  <c r="F11" i="11" s="1"/>
  <c r="V4" i="2"/>
  <c r="K7" i="11" s="1"/>
  <c r="O8" i="2"/>
  <c r="D11" i="11" s="1"/>
  <c r="O9" i="2"/>
  <c r="D19" i="11" s="1"/>
  <c r="Q31" i="2"/>
  <c r="P31" i="2"/>
  <c r="N31" i="2"/>
  <c r="L31" i="2"/>
  <c r="O31" i="2"/>
  <c r="M31" i="2"/>
  <c r="I31" i="2"/>
  <c r="E31" i="2"/>
  <c r="J31" i="2"/>
  <c r="K31" i="2"/>
  <c r="V31" i="2"/>
  <c r="H31" i="2"/>
  <c r="D31" i="2"/>
  <c r="C31" i="2"/>
  <c r="U31" i="2"/>
  <c r="W31" i="2"/>
  <c r="R31" i="2"/>
  <c r="G31" i="2"/>
  <c r="F31" i="2"/>
  <c r="T31" i="2"/>
  <c r="S31" i="2"/>
</calcChain>
</file>

<file path=xl/sharedStrings.xml><?xml version="1.0" encoding="utf-8"?>
<sst xmlns="http://schemas.openxmlformats.org/spreadsheetml/2006/main" count="646" uniqueCount="218">
  <si>
    <t xml:space="preserve">Klasse: </t>
  </si>
  <si>
    <t>GM</t>
  </si>
  <si>
    <t>ZO</t>
  </si>
  <si>
    <t>DHW</t>
  </si>
  <si>
    <t>1a</t>
  </si>
  <si>
    <t>1b</t>
  </si>
  <si>
    <t>1c</t>
  </si>
  <si>
    <t>1d</t>
  </si>
  <si>
    <t>Aufgabe</t>
  </si>
  <si>
    <t>I</t>
  </si>
  <si>
    <t>II</t>
  </si>
  <si>
    <t>III</t>
  </si>
  <si>
    <t>Nr.</t>
  </si>
  <si>
    <t>Name</t>
  </si>
  <si>
    <t>erreichte BE</t>
  </si>
  <si>
    <t>Erfüllungsprozentsätze</t>
  </si>
  <si>
    <t>Zahlen und Operationen (ZO)</t>
  </si>
  <si>
    <t>Note</t>
  </si>
  <si>
    <t>Größen und Messen (GM)</t>
  </si>
  <si>
    <t>Anzahl Note ZKA</t>
  </si>
  <si>
    <t>Daten, Häufigkeit und Wahrscheinlichkeit (DHW)</t>
  </si>
  <si>
    <t>Raum und Form (RF)</t>
  </si>
  <si>
    <t>RF</t>
  </si>
  <si>
    <t>Anzahl der Teilnehmer:</t>
  </si>
  <si>
    <t>Kompetenzbereiche (KB):</t>
  </si>
  <si>
    <t>erreichbare BE</t>
  </si>
  <si>
    <t>Anforderungsbereiche</t>
  </si>
  <si>
    <t>Kompetenzbereiche</t>
  </si>
  <si>
    <t>Zahlen und
Operationen</t>
  </si>
  <si>
    <t>Raum und
Form</t>
  </si>
  <si>
    <t>Größen und
Messen</t>
  </si>
  <si>
    <t>Zusammenstellung der rückmelderelevanten Daten</t>
  </si>
  <si>
    <t>Rückmeldedaten</t>
  </si>
  <si>
    <t>ê</t>
  </si>
  <si>
    <t>Hinweise durch die Lehrkräfte*</t>
  </si>
  <si>
    <t>Notenschlüssel</t>
  </si>
  <si>
    <t>ab BE</t>
  </si>
  <si>
    <t>Anforderungsbereich I (AFB I)</t>
  </si>
  <si>
    <t>Anforderungsbereich II (AFB II)</t>
  </si>
  <si>
    <t>Anforderungsbereich III (AFB III)</t>
  </si>
  <si>
    <t>Anforderungsbereich</t>
  </si>
  <si>
    <t>Kompetenzbereich</t>
  </si>
  <si>
    <t>Legende</t>
  </si>
  <si>
    <t>NEBENRECHNUNG</t>
  </si>
  <si>
    <t xml:space="preserve">Nachfolgende Daten werden (schulweise, nicht klassenweise) online durch das LISA erfasst.
Durch Eingabe der der Schule zugesandten TAN unter www.evaluation.sachsen-anhalt.de erreichen Sie das entsprechende Formular.
</t>
  </si>
  <si>
    <t>1.</t>
  </si>
  <si>
    <t>Allgemeine Angaben</t>
  </si>
  <si>
    <t>diese Kl.</t>
  </si>
  <si>
    <t>2.</t>
  </si>
  <si>
    <t>3.</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</si>
  <si>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</si>
  <si>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</si>
  <si>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</si>
  <si>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t>Anzahl der Teilnehmer der Schule</t>
  </si>
  <si>
    <r>
      <t xml:space="preserve">erreichte BE in den Aufgaben
</t>
    </r>
    <r>
      <rPr>
        <b/>
        <sz val="9"/>
        <color theme="1"/>
        <rFont val="Calibri"/>
        <family val="2"/>
        <scheme val="minor"/>
      </rPr>
      <t>(Einzutragen ist jeweils die Summe der erreichten Bewertungseinheiten der Schule bei den Aufgaben)</t>
    </r>
  </si>
  <si>
    <t>Note ZKA</t>
  </si>
  <si>
    <t>Anzahl der erteilten Halbjahresnoten für an der ZKA teilnehmende Schüler</t>
  </si>
  <si>
    <t>Halbjahresnote 1</t>
  </si>
  <si>
    <t>Halbjahresnote 2</t>
  </si>
  <si>
    <t>Halbjahresnote 3</t>
  </si>
  <si>
    <t>Halbjahresnote 4</t>
  </si>
  <si>
    <t>Halbjahresnote 5</t>
  </si>
  <si>
    <t>Halbjahresnote 6</t>
  </si>
  <si>
    <t>Anzahl der erteilten Noten in der ZKA</t>
  </si>
  <si>
    <t>Klassenarbeitsnote 1</t>
  </si>
  <si>
    <t>Klassenarbeitsnote 2</t>
  </si>
  <si>
    <t>Klassenarbeitsnote 3</t>
  </si>
  <si>
    <t>Klassenarbeitsnote 4</t>
  </si>
  <si>
    <t>Klassenarbeitsnote 5</t>
  </si>
  <si>
    <t>Klassenarbeitsnote 6</t>
  </si>
  <si>
    <t>4.</t>
  </si>
  <si>
    <t>5.</t>
  </si>
  <si>
    <t>Kl. II</t>
  </si>
  <si>
    <t>Kl. III</t>
  </si>
  <si>
    <t>Kl. IV</t>
  </si>
  <si>
    <t>Kl. V</t>
  </si>
  <si>
    <t>HJN</t>
  </si>
  <si>
    <t>Anzahl HJN</t>
  </si>
  <si>
    <t>Zahlen und Operationen</t>
  </si>
  <si>
    <t>Raum und Form</t>
  </si>
  <si>
    <t>Daten, Häufigkeit und Wahrscheinlichkeit</t>
  </si>
  <si>
    <t>erreichte Bewertungs-
einheiten (BE)</t>
  </si>
  <si>
    <t>Quotient
berechnen</t>
  </si>
  <si>
    <t>Differenz
berechnen</t>
  </si>
  <si>
    <t>Auswertung nach Noten</t>
  </si>
  <si>
    <t>Notenverteilung - Jahresnoten</t>
  </si>
  <si>
    <t>absolut</t>
  </si>
  <si>
    <t>Ggf. fehlende Prozent-
sätze zu 100% durch 
Rundungen bedingt.</t>
  </si>
  <si>
    <t>prozentual</t>
  </si>
  <si>
    <t>Notenverteilung - Prüfungsnoten gesamt</t>
  </si>
  <si>
    <t>Differenz berechnen</t>
  </si>
  <si>
    <t>Quotient berechnen</t>
  </si>
  <si>
    <t>Klammer beachten</t>
  </si>
  <si>
    <t>Produkt berechnen</t>
  </si>
  <si>
    <t>Aufgabe 1a - Differenz berechnen</t>
  </si>
  <si>
    <t>Aufgabe 1b - Quotient berechnen</t>
  </si>
  <si>
    <t>Aufgabe 1c - Klammer beachten</t>
  </si>
  <si>
    <t>Aufgabe 1d - Punkt- vor Strichrechnung beachten</t>
  </si>
  <si>
    <t>Aufgabe 2 - Ungleichung lösen</t>
  </si>
  <si>
    <t>Aufgabe 3 - Massen ordnen</t>
  </si>
  <si>
    <t>Aufgabe 4a - Längen (cm, mm) vergleichen</t>
  </si>
  <si>
    <t>Aufgabe 4b - Längen (m, km) vergleichen</t>
  </si>
  <si>
    <t>Aufgabe 5a - Zeit (min, s) umwandeln</t>
  </si>
  <si>
    <t>Aufgabe 6 - Produkt berechnen</t>
  </si>
  <si>
    <t>Aufgabe 7 - arith. Muster fortsetzen</t>
  </si>
  <si>
    <t>Aufgabe 8 - Rechteck zeichnen</t>
  </si>
  <si>
    <t>Aufgabe 9 - Flächeninhalte vergleichen</t>
  </si>
  <si>
    <t>Aufgabe 10a - Daten entnehmen</t>
  </si>
  <si>
    <t>Aufgabe 10b - Daten berechnen</t>
  </si>
  <si>
    <t>Aufgabe 10c - Diagramm ergänzen</t>
  </si>
  <si>
    <t>Aufgabe 11 - Zeitdauer begründen</t>
  </si>
  <si>
    <t>Aufgabe 12 - Näherungswert berechnen</t>
  </si>
  <si>
    <t>Aufgabe 13a - Uhrzeit markieren</t>
  </si>
  <si>
    <t>Aufgabe 14 - funkt. Beziehung anwenden</t>
  </si>
  <si>
    <t>Aufgabe 5b - Zeit (min, h) umwandeln</t>
  </si>
  <si>
    <t>Erfüllungsprozentsatz</t>
  </si>
  <si>
    <t>A1</t>
  </si>
  <si>
    <t>A2</t>
  </si>
  <si>
    <t>A3</t>
  </si>
  <si>
    <t>A4</t>
  </si>
  <si>
    <t>A5</t>
  </si>
  <si>
    <t>A6</t>
  </si>
  <si>
    <t>A7</t>
  </si>
  <si>
    <t>A8</t>
  </si>
  <si>
    <t>A9</t>
  </si>
  <si>
    <t>A10</t>
  </si>
  <si>
    <t>A11</t>
  </si>
  <si>
    <t>A12</t>
  </si>
  <si>
    <t>A13</t>
  </si>
  <si>
    <t>A14</t>
  </si>
  <si>
    <t>A15</t>
  </si>
  <si>
    <t>A16</t>
  </si>
  <si>
    <t>A17</t>
  </si>
  <si>
    <t>A18</t>
  </si>
  <si>
    <t>A19</t>
  </si>
  <si>
    <t>A20</t>
  </si>
  <si>
    <t>A21</t>
  </si>
  <si>
    <t>Matchcode</t>
  </si>
  <si>
    <t>Diagrammdaten bezogen auf die Anforderungsbereiche</t>
  </si>
  <si>
    <t>Diagrammdaten bezogen auf die Kompetenzbereiche</t>
  </si>
  <si>
    <t>Diagrammdaten bezogen auf die prozessbezogeen Kompetenzen</t>
  </si>
  <si>
    <t>prozessbezogene Kompetenz</t>
  </si>
  <si>
    <t>P</t>
  </si>
  <si>
    <t>K</t>
  </si>
  <si>
    <t>M</t>
  </si>
  <si>
    <t>Aufgabe 11
Kommunizieren und
Argumentieren</t>
  </si>
  <si>
    <t>Daten zu den Aufgaben</t>
  </si>
  <si>
    <t>Produkt
berechnen</t>
  </si>
  <si>
    <t>erreichbare Bewertungseinheiten</t>
  </si>
  <si>
    <t>Diagramme zur Aufgabenerfüllung in den inhaltsbezogenen Kompetenzbereichen</t>
  </si>
  <si>
    <t>Diagramme zur Aufgabenerfüllung</t>
  </si>
  <si>
    <t>Klammer
beachten</t>
  </si>
  <si>
    <t>Anforderungs-
bereich I</t>
  </si>
  <si>
    <t>Anforderungs-
bereich II</t>
  </si>
  <si>
    <t>Anforderungs-
bereich III</t>
  </si>
  <si>
    <t>weitere Diagramme zusammengefasster Aufgaben in Bereichen</t>
  </si>
  <si>
    <t>Daten, Häufigkeit
und Wahrscheinlichkeit</t>
  </si>
  <si>
    <t>Tabellen Noten</t>
  </si>
  <si>
    <t>SZ</t>
  </si>
  <si>
    <t>Durchschnitt</t>
  </si>
  <si>
    <t>Jahresnote</t>
  </si>
  <si>
    <t>Prüfungsnoten</t>
  </si>
  <si>
    <t>SuS ohne
HJN</t>
  </si>
  <si>
    <t>ggf. Teilnehmer ohne Halbjahresnote (bitte Richtigkeit prüfen!)</t>
  </si>
  <si>
    <t>1e</t>
  </si>
  <si>
    <t>Subtrahend ergänzen</t>
  </si>
  <si>
    <t>Zahlenfolge ergänzen</t>
  </si>
  <si>
    <t>Rechenzeichen ergänzen</t>
  </si>
  <si>
    <t>Römische Zahlen zuordnen</t>
  </si>
  <si>
    <t>Rauminhalt (Würfel) bestimmen</t>
  </si>
  <si>
    <t>Gewinnchance (Lose) einschätzen</t>
  </si>
  <si>
    <t>achsensymmetrische Figur zeichnen</t>
  </si>
  <si>
    <t>8a</t>
  </si>
  <si>
    <t>Zeitpunkt (Kalender) markieren</t>
  </si>
  <si>
    <t>8b</t>
  </si>
  <si>
    <t>Zeitpunkt (Kalender) ermitteln</t>
  </si>
  <si>
    <t>Größenwert (g) ermitteln</t>
  </si>
  <si>
    <t>Längen (km) ordnen</t>
  </si>
  <si>
    <t>Informationen nutzen</t>
  </si>
  <si>
    <t>achsensymmetrische Figur erkennen</t>
  </si>
  <si>
    <t>Größenwert (km) zuordnen</t>
  </si>
  <si>
    <t>parallele Geraden markieren</t>
  </si>
  <si>
    <t>Größenwert (kg) ermitteln</t>
  </si>
  <si>
    <t>kombinatorische Aufgabe lösen</t>
  </si>
  <si>
    <t>Nr</t>
  </si>
  <si>
    <t>Item</t>
  </si>
  <si>
    <t>AFB</t>
  </si>
  <si>
    <t>KB</t>
  </si>
  <si>
    <t>Proz. K</t>
  </si>
  <si>
    <t>KA</t>
  </si>
  <si>
    <t>Zentrale Klassenarbeit Schuljahrgang 4
Mathematik 2021</t>
  </si>
  <si>
    <t>BE</t>
  </si>
  <si>
    <t>Subtrahend
ergänzen</t>
  </si>
  <si>
    <t>Zahlenfolge
ergänzen</t>
  </si>
  <si>
    <t>Rechen-
zeichen
ergänzen</t>
  </si>
  <si>
    <t>Römische
Zahlen
zuordnen</t>
  </si>
  <si>
    <t>Rauminhalt
(Würfel)
bestimmen</t>
  </si>
  <si>
    <t>Gewinn-
chance
(Lose)
einschätzen</t>
  </si>
  <si>
    <t>achsensym-
metrische
Figur
zeichnen</t>
  </si>
  <si>
    <t>Zeitpunkt
(Kalender)
markieren</t>
  </si>
  <si>
    <t>Zeitpunkt
(Kalender)
ermitteln</t>
  </si>
  <si>
    <t>Längen
(km)
ordnen</t>
  </si>
  <si>
    <t>Informa-
tionen
nutzen</t>
  </si>
  <si>
    <t>achsensym-
metrische
Figur
erkennen</t>
  </si>
  <si>
    <t>Größenwert
(km)
zuordnen</t>
  </si>
  <si>
    <t>parallele
Geraden
markieren</t>
  </si>
  <si>
    <t>Größenwert
(kg)
ermitteln</t>
  </si>
  <si>
    <t>kombina-
torische
Aufgabe
lösen</t>
  </si>
  <si>
    <t xml:space="preserve">
Größen und Messen</t>
  </si>
  <si>
    <t>ohne Formel, nur Text</t>
  </si>
  <si>
    <t>Gewinnchance
(Lose)
einschätzen</t>
  </si>
  <si>
    <t>Größenwert
(g)
ermitteln</t>
  </si>
  <si>
    <t>achsensymme-
trische Figur
zeichnen</t>
  </si>
  <si>
    <t>achsensymme-
trische Figur
erkennen</t>
  </si>
  <si>
    <t>Schulauswertung</t>
  </si>
  <si>
    <t>Um die Daten der Schule zu erzeugen, können in den grün umrandeten Bereich die Ergebnisse weiterer Klassen kopiert werden bzw. von Hand ergänzt werden.
Gelben Bereich einer anderen Datei (Klasse) markieren, kopieren und im grünen Bereich als Werte (Inhalt) einfügen.</t>
  </si>
  <si>
    <t>Aufgaben 3, 5, 9
Problemlösen</t>
  </si>
  <si>
    <t>Aufgabe 15
Modellieren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</si>
</sst>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7" x14ac:knownFonts="1">
    <font>
      <sz val="11"/>
      <color theme="1"/>
      <name val="Calibri"/>
      <family val="2"/>
      <scheme val="minor"/>
    </font>
    <font>
      <sz val="11"/>
      <color theme="1"/>
      <name val="Arial"/>
      <family val="2"/>
    </font>
    <font>
      <sz val="10"/>
      <color theme="1"/>
      <name val="Arial"/>
      <family val="2"/>
    </font>
    <font>
      <sz val="10"/>
      <color theme="1"/>
      <name val="Calibri"/>
      <family val="2"/>
      <scheme val="minor"/>
    </font>
    <font>
      <sz val="10"/>
      <name val="Arial"/>
      <family val="2"/>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b/>
      <sz val="12"/>
      <name val="Calibri"/>
      <family val="2"/>
      <scheme val="minor"/>
    </font>
    <font>
      <b/>
      <sz val="9"/>
      <color theme="1"/>
      <name val="Calibri"/>
      <family val="2"/>
      <scheme val="minor"/>
    </font>
    <font>
      <b/>
      <sz val="16"/>
      <color rgb="FFFF0000"/>
      <name val="Calibri"/>
      <family val="2"/>
      <scheme val="minor"/>
    </font>
    <font>
      <sz val="10"/>
      <name val="Wingdings"/>
      <charset val="2"/>
    </font>
    <font>
      <sz val="11"/>
      <name val="Calibri"/>
      <family val="2"/>
      <scheme val="minor"/>
    </font>
    <font>
      <sz val="11"/>
      <color theme="1"/>
      <name val="Wingdings"/>
      <charset val="2"/>
    </font>
    <font>
      <b/>
      <sz val="10"/>
      <color theme="1"/>
      <name val="Calibri"/>
      <family val="2"/>
      <scheme val="minor"/>
    </font>
    <font>
      <sz val="8"/>
      <color theme="1"/>
      <name val="Calibri"/>
      <family val="2"/>
      <scheme val="minor"/>
    </font>
    <font>
      <sz val="12"/>
      <color theme="1"/>
      <name val="Calibri"/>
      <family val="2"/>
      <scheme val="minor"/>
    </font>
    <font>
      <b/>
      <sz val="18"/>
      <color rgb="FFFF0000"/>
      <name val="Calibri"/>
      <family val="2"/>
      <scheme val="minor"/>
    </font>
    <font>
      <b/>
      <sz val="8"/>
      <color theme="1"/>
      <name val="Calibri"/>
      <family val="2"/>
      <scheme val="minor"/>
    </font>
    <font>
      <sz val="9"/>
      <name val="Calibri"/>
      <family val="2"/>
      <scheme val="minor"/>
    </font>
    <font>
      <sz val="11"/>
      <color theme="1"/>
      <name val="Calibri"/>
      <family val="2"/>
      <scheme val="minor"/>
    </font>
    <font>
      <b/>
      <sz val="14"/>
      <color theme="0" tint="-4.9989318521683403E-2"/>
      <name val="Calibri"/>
      <family val="2"/>
      <scheme val="minor"/>
    </font>
    <font>
      <b/>
      <sz val="12"/>
      <color theme="0" tint="-4.9989318521683403E-2"/>
      <name val="Calibri"/>
      <family val="2"/>
      <scheme val="minor"/>
    </font>
    <font>
      <b/>
      <sz val="11"/>
      <name val="Calibri"/>
      <family val="2"/>
      <scheme val="minor"/>
    </font>
    <font>
      <b/>
      <sz val="12"/>
      <color theme="0"/>
      <name val="Calibri"/>
      <family val="2"/>
      <scheme val="minor"/>
    </font>
    <font>
      <sz val="6"/>
      <color theme="1"/>
      <name val="Calibri"/>
      <family val="2"/>
      <scheme val="minor"/>
    </font>
    <font>
      <sz val="14"/>
      <name val="Calibri"/>
      <family val="2"/>
      <scheme val="minor"/>
    </font>
    <font>
      <sz val="14"/>
      <color rgb="FFFF0000"/>
      <name val="Calibri"/>
      <family val="2"/>
      <scheme val="minor"/>
    </font>
    <font>
      <b/>
      <sz val="11"/>
      <color rgb="FFFF0000"/>
      <name val="Calibri"/>
      <family val="2"/>
      <scheme val="minor"/>
    </font>
    <font>
      <b/>
      <sz val="26"/>
      <color rgb="FFFF0000"/>
      <name val="Calibri"/>
      <family val="2"/>
      <scheme val="minor"/>
    </font>
    <font>
      <b/>
      <sz val="10"/>
      <name val="Calibri"/>
      <family val="2"/>
      <scheme val="minor"/>
    </font>
    <font>
      <b/>
      <sz val="11"/>
      <color theme="8"/>
      <name val="Calibri"/>
      <family val="2"/>
      <scheme val="minor"/>
    </font>
    <font>
      <sz val="7"/>
      <color theme="1"/>
      <name val="Calibri"/>
      <family val="2"/>
      <scheme val="minor"/>
    </font>
    <font>
      <b/>
      <sz val="11"/>
      <color theme="4"/>
      <name val="Calibri"/>
      <family val="2"/>
      <scheme val="minor"/>
    </font>
    <font>
      <sz val="11"/>
      <color theme="0"/>
      <name val="Calibri"/>
      <family val="2"/>
      <scheme val="minor"/>
    </font>
  </fonts>
  <fills count="28">
    <fill>
      <patternFill patternType="none"/>
    </fill>
    <fill>
      <patternFill patternType="gray125"/>
    </fill>
    <fill>
      <patternFill patternType="solid">
        <fgColor theme="0" tint="-0.249977111117893"/>
        <bgColor indexed="64"/>
      </patternFill>
    </fill>
    <fill>
      <patternFill patternType="solid">
        <fgColor rgb="FFCCFFCC"/>
        <bgColor indexed="64"/>
      </patternFill>
    </fill>
    <fill>
      <patternFill patternType="solid">
        <fgColor theme="7" tint="0.39997558519241921"/>
        <bgColor indexed="64"/>
      </patternFill>
    </fill>
    <fill>
      <patternFill patternType="solid">
        <fgColor rgb="FF99CCFF"/>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FFFF99"/>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20305F"/>
        <bgColor indexed="64"/>
      </patternFill>
    </fill>
    <fill>
      <patternFill patternType="solid">
        <fgColor rgb="FFCE781E"/>
        <bgColor indexed="64"/>
      </patternFill>
    </fill>
    <fill>
      <patternFill patternType="solid">
        <fgColor theme="0" tint="-4.9989318521683403E-2"/>
        <bgColor indexed="64"/>
      </patternFill>
    </fill>
    <fill>
      <patternFill patternType="gray0625"/>
    </fill>
    <fill>
      <patternFill patternType="lightTrellis"/>
    </fill>
    <fill>
      <patternFill patternType="lightUp"/>
    </fill>
    <fill>
      <patternFill patternType="solid">
        <fgColor rgb="FFFDAB0C"/>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330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right/>
      <top/>
      <bottom style="thick">
        <color auto="1"/>
      </bottom>
      <diagonal/>
    </border>
    <border>
      <left/>
      <right style="thick">
        <color rgb="FF00B050"/>
      </right>
      <top/>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n">
        <color auto="1"/>
      </left>
      <right style="thin">
        <color auto="1"/>
      </right>
      <top/>
      <bottom/>
      <diagonal/>
    </border>
    <border>
      <left style="thick">
        <color rgb="FF00B050"/>
      </left>
      <right/>
      <top/>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FFC000"/>
      </left>
      <right style="thick">
        <color rgb="FFFFC00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ck">
        <color rgb="FF00B050"/>
      </left>
      <right style="thin">
        <color auto="1"/>
      </right>
      <top style="thin">
        <color auto="1"/>
      </top>
      <bottom/>
      <diagonal/>
    </border>
    <border>
      <left style="thin">
        <color auto="1"/>
      </left>
      <right style="thick">
        <color rgb="FF00B050"/>
      </right>
      <top style="thin">
        <color auto="1"/>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ck">
        <color rgb="FFFF0000"/>
      </left>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thick">
        <color rgb="FFFF0000"/>
      </left>
      <right/>
      <top style="hair">
        <color indexed="64"/>
      </top>
      <bottom style="hair">
        <color indexed="64"/>
      </bottom>
      <diagonal/>
    </border>
    <border>
      <left style="thick">
        <color rgb="FFFF0000"/>
      </left>
      <right/>
      <top style="hair">
        <color indexed="64"/>
      </top>
      <bottom style="thin">
        <color indexed="64"/>
      </bottom>
      <diagonal/>
    </border>
    <border>
      <left style="thick">
        <color rgb="FFFF0000"/>
      </left>
      <right/>
      <top/>
      <bottom style="hair">
        <color indexed="64"/>
      </bottom>
      <diagonal/>
    </border>
    <border>
      <left style="thick">
        <color rgb="FFFF0000"/>
      </left>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top style="thick">
        <color rgb="FFFF0000"/>
      </top>
      <bottom/>
      <diagonal/>
    </border>
    <border>
      <left style="thin">
        <color auto="1"/>
      </left>
      <right style="hair">
        <color auto="1"/>
      </right>
      <top style="thick">
        <color rgb="FFFF0000"/>
      </top>
      <bottom style="hair">
        <color indexed="64"/>
      </bottom>
      <diagonal/>
    </border>
    <border>
      <left style="thin">
        <color auto="1"/>
      </left>
      <right style="hair">
        <color auto="1"/>
      </right>
      <top style="hair">
        <color indexed="64"/>
      </top>
      <bottom style="hair">
        <color indexed="64"/>
      </bottom>
      <diagonal/>
    </border>
    <border>
      <left style="thin">
        <color auto="1"/>
      </left>
      <right style="hair">
        <color auto="1"/>
      </right>
      <top style="hair">
        <color indexed="64"/>
      </top>
      <bottom style="thin">
        <color indexed="64"/>
      </bottom>
      <diagonal/>
    </border>
    <border>
      <left style="thin">
        <color auto="1"/>
      </left>
      <right style="hair">
        <color auto="1"/>
      </right>
      <top/>
      <bottom style="hair">
        <color indexed="64"/>
      </bottom>
      <diagonal/>
    </border>
    <border>
      <left style="thin">
        <color auto="1"/>
      </left>
      <right style="hair">
        <color auto="1"/>
      </right>
      <top style="hair">
        <color indexed="64"/>
      </top>
      <bottom style="thick">
        <color rgb="FFFF0000"/>
      </bottom>
      <diagonal/>
    </border>
    <border>
      <left style="thin">
        <color indexed="64"/>
      </left>
      <right style="thin">
        <color indexed="64"/>
      </right>
      <top style="thick">
        <color rgb="FFFF0000"/>
      </top>
      <bottom style="thin">
        <color indexed="64"/>
      </bottom>
      <diagonal/>
    </border>
    <border>
      <left style="thin">
        <color indexed="64"/>
      </left>
      <right style="hair">
        <color indexed="64"/>
      </right>
      <top style="thick">
        <color rgb="FFFF0000"/>
      </top>
      <bottom style="thin">
        <color indexed="64"/>
      </bottom>
      <diagonal/>
    </border>
    <border>
      <left style="hair">
        <color indexed="64"/>
      </left>
      <right style="thin">
        <color indexed="64"/>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ck">
        <color rgb="FFFF0000"/>
      </right>
      <top style="thick">
        <color rgb="FFFF0000"/>
      </top>
      <bottom style="hair">
        <color indexed="64"/>
      </bottom>
      <diagonal/>
    </border>
    <border>
      <left style="thin">
        <color indexed="64"/>
      </left>
      <right style="thick">
        <color rgb="FFFF0000"/>
      </right>
      <top style="hair">
        <color indexed="64"/>
      </top>
      <bottom style="hair">
        <color indexed="64"/>
      </bottom>
      <diagonal/>
    </border>
    <border>
      <left style="thin">
        <color indexed="64"/>
      </left>
      <right style="thick">
        <color rgb="FFFF0000"/>
      </right>
      <top style="hair">
        <color indexed="64"/>
      </top>
      <bottom style="thin">
        <color indexed="64"/>
      </bottom>
      <diagonal/>
    </border>
    <border>
      <left style="thin">
        <color indexed="64"/>
      </left>
      <right style="thick">
        <color rgb="FFFF0000"/>
      </right>
      <top/>
      <bottom style="hair">
        <color indexed="64"/>
      </bottom>
      <diagonal/>
    </border>
    <border>
      <left style="thin">
        <color indexed="64"/>
      </left>
      <right style="thick">
        <color rgb="FFFF0000"/>
      </right>
      <top style="hair">
        <color indexed="64"/>
      </top>
      <bottom style="thick">
        <color rgb="FFFF0000"/>
      </bottom>
      <diagonal/>
    </border>
    <border>
      <left/>
      <right style="thin">
        <color indexed="64"/>
      </right>
      <top style="thick">
        <color rgb="FFFF0000"/>
      </top>
      <bottom style="hair">
        <color indexed="64"/>
      </bottom>
      <diagonal/>
    </border>
    <border>
      <left/>
      <right style="thin">
        <color indexed="64"/>
      </right>
      <top style="hair">
        <color indexed="64"/>
      </top>
      <bottom style="thick">
        <color rgb="FFFF0000"/>
      </bottom>
      <diagonal/>
    </border>
    <border>
      <left/>
      <right/>
      <top style="thick">
        <color rgb="FFFF0000"/>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thick">
        <color rgb="FFFF0000"/>
      </bottom>
      <diagonal/>
    </border>
    <border>
      <left style="thin">
        <color auto="1"/>
      </left>
      <right/>
      <top style="thick">
        <color rgb="FFFF0000"/>
      </top>
      <bottom style="hair">
        <color indexed="64"/>
      </bottom>
      <diagonal/>
    </border>
    <border>
      <left style="thin">
        <color auto="1"/>
      </left>
      <right/>
      <top style="hair">
        <color indexed="64"/>
      </top>
      <bottom style="thick">
        <color rgb="FFFF0000"/>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s>
  <cellStyleXfs count="10">
    <xf numFmtId="0" fontId="0" fillId="0" borderId="0"/>
    <xf numFmtId="0" fontId="4" fillId="0" borderId="0"/>
    <xf numFmtId="0" fontId="4" fillId="0" borderId="0"/>
    <xf numFmtId="0" fontId="4" fillId="0" borderId="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cellStyleXfs>
  <cellXfs count="395">
    <xf numFmtId="0" fontId="0" fillId="0" borderId="0" xfId="0"/>
    <xf numFmtId="0" fontId="0" fillId="0" borderId="0" xfId="0" applyFont="1" applyProtection="1">
      <protection hidden="1"/>
    </xf>
    <xf numFmtId="0" fontId="6" fillId="0" borderId="0" xfId="0" applyFont="1" applyFill="1" applyBorder="1" applyAlignment="1" applyProtection="1">
      <alignment horizontal="left" vertical="top"/>
      <protection hidden="1"/>
    </xf>
    <xf numFmtId="0" fontId="6" fillId="0" borderId="1" xfId="0" applyFont="1" applyBorder="1" applyAlignment="1" applyProtection="1">
      <alignment horizontal="center"/>
      <protection hidden="1"/>
    </xf>
    <xf numFmtId="0" fontId="6" fillId="0" borderId="0" xfId="0" applyFont="1" applyFill="1" applyBorder="1" applyAlignment="1" applyProtection="1">
      <alignment horizontal="center"/>
      <protection hidden="1"/>
    </xf>
    <xf numFmtId="0" fontId="0" fillId="0" borderId="0" xfId="0" applyFont="1" applyAlignment="1" applyProtection="1">
      <alignment wrapText="1"/>
      <protection hidden="1"/>
    </xf>
    <xf numFmtId="0" fontId="0" fillId="0" borderId="0" xfId="0" applyFont="1" applyFill="1" applyBorder="1" applyProtection="1">
      <protection hidden="1"/>
    </xf>
    <xf numFmtId="0" fontId="6" fillId="11" borderId="0" xfId="0" applyFont="1" applyFill="1" applyAlignment="1" applyProtection="1">
      <alignment vertical="top"/>
      <protection hidden="1"/>
    </xf>
    <xf numFmtId="0" fontId="6" fillId="0" borderId="2" xfId="0" applyFont="1" applyFill="1" applyBorder="1" applyAlignment="1" applyProtection="1">
      <alignment horizontal="center"/>
      <protection hidden="1"/>
    </xf>
    <xf numFmtId="0" fontId="3" fillId="0" borderId="0" xfId="0" applyFont="1" applyFill="1" applyAlignment="1" applyProtection="1">
      <alignment horizontal="left" wrapText="1"/>
      <protection hidden="1"/>
    </xf>
    <xf numFmtId="0" fontId="0" fillId="0" borderId="19" xfId="0" applyBorder="1"/>
    <xf numFmtId="0" fontId="0" fillId="0" borderId="20" xfId="0" applyBorder="1"/>
    <xf numFmtId="0" fontId="0" fillId="0" borderId="21" xfId="0" applyBorder="1"/>
    <xf numFmtId="0" fontId="0" fillId="0" borderId="22" xfId="0" applyBorder="1"/>
    <xf numFmtId="0" fontId="0" fillId="0" borderId="0"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0" xfId="0" applyFill="1" applyBorder="1"/>
    <xf numFmtId="0" fontId="2" fillId="0" borderId="0" xfId="0" applyFont="1" applyFill="1" applyBorder="1" applyAlignment="1">
      <alignment vertical="center"/>
    </xf>
    <xf numFmtId="0" fontId="13" fillId="0" borderId="0" xfId="0" applyFont="1" applyAlignment="1" applyProtection="1">
      <alignment horizontal="center" vertical="center" wrapText="1"/>
      <protection hidden="1"/>
    </xf>
    <xf numFmtId="0" fontId="6" fillId="11" borderId="0" xfId="0" applyFont="1" applyFill="1" applyAlignment="1" applyProtection="1">
      <alignment horizontal="right" vertical="top"/>
      <protection hidden="1"/>
    </xf>
    <xf numFmtId="0" fontId="6" fillId="0" borderId="0" xfId="0" applyFont="1" applyFill="1" applyAlignment="1" applyProtection="1">
      <alignment horizontal="left" vertical="top"/>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4" fillId="0" borderId="0" xfId="1" applyFont="1" applyAlignment="1" applyProtection="1">
      <alignment wrapText="1"/>
      <protection hidden="1"/>
    </xf>
    <xf numFmtId="0" fontId="0" fillId="10" borderId="33" xfId="0" applyFont="1" applyFill="1" applyBorder="1" applyAlignment="1" applyProtection="1">
      <alignment horizontal="center"/>
      <protection hidden="1"/>
    </xf>
    <xf numFmtId="0" fontId="0" fillId="10" borderId="12" xfId="0" applyFont="1" applyFill="1" applyBorder="1" applyAlignment="1" applyProtection="1">
      <alignment horizontal="center"/>
      <protection locked="0" hidden="1"/>
    </xf>
    <xf numFmtId="0" fontId="0" fillId="10" borderId="13" xfId="0" applyFont="1" applyFill="1" applyBorder="1" applyAlignment="1" applyProtection="1">
      <alignment horizontal="center"/>
      <protection locked="0" hidden="1"/>
    </xf>
    <xf numFmtId="0" fontId="0" fillId="10" borderId="14" xfId="0" applyFont="1" applyFill="1" applyBorder="1" applyAlignment="1" applyProtection="1">
      <alignment horizontal="center"/>
      <protection locked="0" hidden="1"/>
    </xf>
    <xf numFmtId="0" fontId="0" fillId="10" borderId="34" xfId="0" applyFont="1" applyFill="1" applyBorder="1" applyAlignment="1" applyProtection="1">
      <alignment horizontal="center"/>
      <protection hidden="1"/>
    </xf>
    <xf numFmtId="0" fontId="0" fillId="10" borderId="15" xfId="0" applyFont="1" applyFill="1" applyBorder="1" applyAlignment="1" applyProtection="1">
      <alignment horizontal="center"/>
      <protection locked="0" hidden="1"/>
    </xf>
    <xf numFmtId="0" fontId="0" fillId="10" borderId="1" xfId="0" applyFont="1" applyFill="1" applyBorder="1" applyAlignment="1" applyProtection="1">
      <alignment horizontal="center"/>
      <protection locked="0" hidden="1"/>
    </xf>
    <xf numFmtId="0" fontId="0" fillId="10" borderId="16" xfId="0" applyFont="1" applyFill="1" applyBorder="1" applyAlignment="1" applyProtection="1">
      <alignment horizontal="center"/>
      <protection locked="0" hidden="1"/>
    </xf>
    <xf numFmtId="0" fontId="0" fillId="0" borderId="35" xfId="0" applyFont="1" applyFill="1" applyBorder="1" applyAlignment="1" applyProtection="1">
      <alignment horizontal="center"/>
      <protection hidden="1"/>
    </xf>
    <xf numFmtId="0" fontId="0" fillId="0" borderId="18"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11"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Protection="1">
      <protection hidden="1"/>
    </xf>
    <xf numFmtId="0" fontId="0" fillId="10" borderId="36" xfId="0" applyFont="1" applyFill="1" applyBorder="1" applyAlignment="1" applyProtection="1">
      <alignment horizontal="center"/>
      <protection hidden="1"/>
    </xf>
    <xf numFmtId="0" fontId="6" fillId="11" borderId="0" xfId="0" applyFont="1" applyFill="1" applyAlignment="1" applyProtection="1">
      <alignment vertical="top" wrapText="1"/>
      <protection hidden="1"/>
    </xf>
    <xf numFmtId="0" fontId="0" fillId="10" borderId="37" xfId="0" applyFont="1" applyFill="1" applyBorder="1" applyAlignment="1" applyProtection="1">
      <alignment horizontal="center"/>
      <protection locked="0" hidden="1"/>
    </xf>
    <xf numFmtId="0" fontId="0" fillId="10" borderId="3" xfId="0" applyFont="1" applyFill="1" applyBorder="1" applyAlignment="1" applyProtection="1">
      <alignment horizontal="center"/>
      <protection locked="0" hidden="1"/>
    </xf>
    <xf numFmtId="0" fontId="0" fillId="10" borderId="38" xfId="0" applyFont="1" applyFill="1" applyBorder="1" applyAlignment="1" applyProtection="1">
      <alignment horizontal="center"/>
      <protection locked="0" hidden="1"/>
    </xf>
    <xf numFmtId="0" fontId="0" fillId="0" borderId="28" xfId="0" applyFont="1" applyFill="1" applyBorder="1" applyAlignment="1" applyProtection="1">
      <alignment horizontal="center"/>
      <protection hidden="1"/>
    </xf>
    <xf numFmtId="0" fontId="0" fillId="0" borderId="0" xfId="0"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1" fillId="0" borderId="0" xfId="0" applyFont="1" applyAlignment="1" applyProtection="1">
      <protection hidden="1"/>
    </xf>
    <xf numFmtId="0" fontId="0" fillId="0" borderId="0" xfId="0" applyFont="1" applyAlignment="1" applyProtection="1">
      <alignment horizontal="center"/>
      <protection hidden="1"/>
    </xf>
    <xf numFmtId="1" fontId="0" fillId="0" borderId="0" xfId="0" applyNumberFormat="1" applyFont="1" applyAlignment="1" applyProtection="1">
      <alignment horizontal="center"/>
      <protection hidden="1"/>
    </xf>
    <xf numFmtId="0" fontId="0" fillId="0" borderId="0" xfId="0" applyFont="1" applyAlignment="1" applyProtection="1">
      <protection hidden="1"/>
    </xf>
    <xf numFmtId="0" fontId="0" fillId="0" borderId="0" xfId="0" applyFont="1" applyAlignment="1" applyProtection="1">
      <alignment horizontal="right"/>
      <protection hidden="1"/>
    </xf>
    <xf numFmtId="0" fontId="0" fillId="0" borderId="0" xfId="0" applyFont="1" applyAlignment="1" applyProtection="1">
      <alignment horizontal="right" indent="1"/>
      <protection hidden="1"/>
    </xf>
    <xf numFmtId="0" fontId="7" fillId="0" borderId="9" xfId="0" applyFont="1" applyBorder="1" applyAlignment="1" applyProtection="1">
      <alignment horizontal="center"/>
      <protection hidden="1"/>
    </xf>
    <xf numFmtId="0" fontId="5" fillId="0" borderId="0" xfId="0" applyFont="1" applyAlignment="1" applyProtection="1">
      <alignment horizontal="left" vertical="top" wrapText="1"/>
      <protection hidden="1"/>
    </xf>
    <xf numFmtId="49" fontId="18" fillId="0" borderId="55" xfId="0" applyNumberFormat="1" applyFont="1" applyBorder="1" applyAlignment="1" applyProtection="1">
      <alignment horizontal="center"/>
      <protection locked="0" hidden="1"/>
    </xf>
    <xf numFmtId="0" fontId="16" fillId="10" borderId="0" xfId="0" applyFont="1" applyFill="1" applyAlignment="1" applyProtection="1">
      <alignment horizontal="center"/>
      <protection hidden="1"/>
    </xf>
    <xf numFmtId="0" fontId="16" fillId="0" borderId="0" xfId="0" applyFont="1" applyFill="1" applyBorder="1" applyAlignment="1" applyProtection="1">
      <alignment horizontal="center"/>
      <protection hidden="1"/>
    </xf>
    <xf numFmtId="0" fontId="17" fillId="0" borderId="44" xfId="0" applyFont="1" applyBorder="1" applyAlignment="1" applyProtection="1">
      <alignment horizontal="center" textRotation="90" wrapText="1"/>
      <protection hidden="1"/>
    </xf>
    <xf numFmtId="0" fontId="17" fillId="0" borderId="45" xfId="0" applyFont="1" applyBorder="1" applyAlignment="1" applyProtection="1">
      <alignment horizontal="center" textRotation="90" wrapText="1"/>
      <protection hidden="1"/>
    </xf>
    <xf numFmtId="0" fontId="17" fillId="0" borderId="46" xfId="0" applyFont="1" applyBorder="1" applyAlignment="1" applyProtection="1">
      <alignment horizontal="center" textRotation="90" wrapText="1"/>
      <protection hidden="1"/>
    </xf>
    <xf numFmtId="0" fontId="17" fillId="0" borderId="6" xfId="0" applyFont="1" applyBorder="1" applyAlignment="1" applyProtection="1">
      <alignment horizontal="center" textRotation="90" wrapText="1"/>
      <protection hidden="1"/>
    </xf>
    <xf numFmtId="0" fontId="17" fillId="0" borderId="1" xfId="0" applyFont="1" applyBorder="1" applyAlignment="1" applyProtection="1">
      <alignment horizontal="center" textRotation="90" wrapText="1"/>
      <protection hidden="1"/>
    </xf>
    <xf numFmtId="0" fontId="17" fillId="0" borderId="0" xfId="0" applyFont="1" applyAlignment="1" applyProtection="1">
      <alignment horizontal="center"/>
      <protection hidden="1"/>
    </xf>
    <xf numFmtId="0" fontId="17" fillId="0" borderId="0" xfId="0" applyFont="1" applyProtection="1">
      <protection hidden="1"/>
    </xf>
    <xf numFmtId="0" fontId="17" fillId="0" borderId="56" xfId="0" applyFont="1" applyBorder="1" applyAlignment="1" applyProtection="1">
      <alignment horizontal="center"/>
      <protection hidden="1"/>
    </xf>
    <xf numFmtId="49" fontId="17" fillId="0" borderId="63" xfId="0" applyNumberFormat="1" applyFont="1" applyBorder="1" applyAlignment="1" applyProtection="1">
      <alignment horizontal="left"/>
      <protection locked="0" hidden="1"/>
    </xf>
    <xf numFmtId="0" fontId="17" fillId="0" borderId="64" xfId="0" applyFont="1" applyBorder="1" applyAlignment="1" applyProtection="1">
      <alignment horizontal="center"/>
      <protection locked="0" hidden="1"/>
    </xf>
    <xf numFmtId="0" fontId="17" fillId="0" borderId="65" xfId="0" applyFont="1" applyBorder="1" applyAlignment="1" applyProtection="1">
      <alignment horizontal="center"/>
      <protection locked="0" hidden="1"/>
    </xf>
    <xf numFmtId="0" fontId="17" fillId="0" borderId="66" xfId="0" applyFont="1" applyBorder="1" applyAlignment="1" applyProtection="1">
      <alignment horizontal="center"/>
      <protection locked="0" hidden="1"/>
    </xf>
    <xf numFmtId="0" fontId="17" fillId="0" borderId="57" xfId="0" applyFont="1" applyBorder="1" applyAlignment="1" applyProtection="1">
      <alignment horizontal="center"/>
      <protection hidden="1"/>
    </xf>
    <xf numFmtId="49" fontId="17" fillId="0" borderId="67" xfId="0" applyNumberFormat="1" applyFont="1" applyBorder="1" applyAlignment="1" applyProtection="1">
      <alignment horizontal="left"/>
      <protection locked="0" hidden="1"/>
    </xf>
    <xf numFmtId="0" fontId="17" fillId="0" borderId="51" xfId="0" applyFont="1" applyBorder="1" applyAlignment="1" applyProtection="1">
      <alignment horizontal="center"/>
      <protection locked="0" hidden="1"/>
    </xf>
    <xf numFmtId="0" fontId="17" fillId="0" borderId="40" xfId="0" applyFont="1" applyBorder="1" applyAlignment="1" applyProtection="1">
      <alignment horizontal="center"/>
      <protection locked="0" hidden="1"/>
    </xf>
    <xf numFmtId="0" fontId="17" fillId="0" borderId="41" xfId="0" applyFont="1" applyBorder="1" applyAlignment="1" applyProtection="1">
      <alignment horizontal="center"/>
      <protection locked="0" hidden="1"/>
    </xf>
    <xf numFmtId="0" fontId="17" fillId="0" borderId="58" xfId="0" applyFont="1" applyBorder="1" applyAlignment="1" applyProtection="1">
      <alignment horizontal="center"/>
      <protection hidden="1"/>
    </xf>
    <xf numFmtId="49" fontId="17" fillId="0" borderId="68" xfId="0" applyNumberFormat="1" applyFont="1" applyBorder="1" applyAlignment="1" applyProtection="1">
      <alignment horizontal="left"/>
      <protection locked="0" hidden="1"/>
    </xf>
    <xf numFmtId="0" fontId="17" fillId="0" borderId="52" xfId="0" applyFont="1" applyBorder="1" applyAlignment="1" applyProtection="1">
      <alignment horizontal="center"/>
      <protection locked="0" hidden="1"/>
    </xf>
    <xf numFmtId="0" fontId="17" fillId="0" borderId="42" xfId="0" applyFont="1" applyBorder="1" applyAlignment="1" applyProtection="1">
      <alignment horizontal="center"/>
      <protection locked="0" hidden="1"/>
    </xf>
    <xf numFmtId="0" fontId="17" fillId="0" borderId="43" xfId="0" applyFont="1" applyBorder="1" applyAlignment="1" applyProtection="1">
      <alignment horizontal="center"/>
      <protection locked="0" hidden="1"/>
    </xf>
    <xf numFmtId="0" fontId="17" fillId="0" borderId="59" xfId="0" applyFont="1" applyBorder="1" applyAlignment="1" applyProtection="1">
      <alignment horizontal="center"/>
      <protection hidden="1"/>
    </xf>
    <xf numFmtId="49" fontId="17" fillId="0" borderId="69" xfId="0" applyNumberFormat="1" applyFont="1" applyBorder="1" applyAlignment="1" applyProtection="1">
      <alignment horizontal="left"/>
      <protection locked="0" hidden="1"/>
    </xf>
    <xf numFmtId="0" fontId="17" fillId="0" borderId="53" xfId="0" applyFont="1" applyBorder="1" applyAlignment="1" applyProtection="1">
      <alignment horizontal="center"/>
      <protection locked="0" hidden="1"/>
    </xf>
    <xf numFmtId="0" fontId="17" fillId="0" borderId="54" xfId="0" applyFont="1" applyBorder="1" applyAlignment="1" applyProtection="1">
      <alignment horizontal="center"/>
      <protection locked="0" hidden="1"/>
    </xf>
    <xf numFmtId="0" fontId="17" fillId="0" borderId="39" xfId="0" applyFont="1" applyBorder="1" applyAlignment="1" applyProtection="1">
      <alignment horizontal="center"/>
      <protection locked="0" hidden="1"/>
    </xf>
    <xf numFmtId="49" fontId="17" fillId="0" borderId="70" xfId="0" applyNumberFormat="1" applyFont="1" applyBorder="1" applyAlignment="1" applyProtection="1">
      <alignment horizontal="left"/>
      <protection locked="0" hidden="1"/>
    </xf>
    <xf numFmtId="0" fontId="17" fillId="0" borderId="71" xfId="0" applyFont="1" applyBorder="1" applyAlignment="1" applyProtection="1">
      <alignment horizontal="center"/>
      <protection locked="0" hidden="1"/>
    </xf>
    <xf numFmtId="0" fontId="17" fillId="0" borderId="72" xfId="0" applyFont="1" applyBorder="1" applyAlignment="1" applyProtection="1">
      <alignment horizontal="center"/>
      <protection locked="0" hidden="1"/>
    </xf>
    <xf numFmtId="0" fontId="17" fillId="0" borderId="73" xfId="0" applyFont="1" applyBorder="1" applyAlignment="1" applyProtection="1">
      <alignment horizontal="center"/>
      <protection locked="0" hidden="1"/>
    </xf>
    <xf numFmtId="0" fontId="9" fillId="0" borderId="0" xfId="0" applyFont="1" applyAlignment="1" applyProtection="1">
      <alignment vertical="center"/>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1" xfId="0" applyFont="1" applyBorder="1" applyAlignment="1" applyProtection="1">
      <alignment horizontal="center" vertical="center"/>
      <protection hidden="1"/>
    </xf>
    <xf numFmtId="0" fontId="9" fillId="0" borderId="3" xfId="0" applyFont="1" applyBorder="1" applyAlignment="1" applyProtection="1">
      <alignment vertical="center"/>
      <protection hidden="1"/>
    </xf>
    <xf numFmtId="0" fontId="11" fillId="2" borderId="1" xfId="0" applyFont="1" applyFill="1" applyBorder="1" applyAlignment="1" applyProtection="1">
      <alignment horizontal="center" vertical="center"/>
      <protection hidden="1"/>
    </xf>
    <xf numFmtId="0" fontId="21" fillId="0" borderId="1" xfId="1" applyFont="1" applyFill="1" applyBorder="1" applyAlignment="1" applyProtection="1">
      <alignment horizontal="center"/>
      <protection hidden="1"/>
    </xf>
    <xf numFmtId="0" fontId="11" fillId="0" borderId="44" xfId="0" applyFont="1" applyBorder="1" applyAlignment="1" applyProtection="1">
      <alignment horizontal="center" vertical="center"/>
      <protection hidden="1"/>
    </xf>
    <xf numFmtId="0" fontId="11"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1" fillId="0" borderId="0" xfId="0" applyFont="1" applyAlignment="1" applyProtection="1">
      <alignment horizontal="right"/>
      <protection hidden="1"/>
    </xf>
    <xf numFmtId="0" fontId="11" fillId="0" borderId="77" xfId="0" applyFont="1" applyBorder="1" applyAlignment="1" applyProtection="1">
      <alignment horizontal="right"/>
      <protection hidden="1"/>
    </xf>
    <xf numFmtId="0" fontId="17" fillId="0" borderId="78" xfId="0" applyFont="1" applyBorder="1" applyAlignment="1" applyProtection="1">
      <alignment horizontal="center"/>
      <protection locked="0" hidden="1"/>
    </xf>
    <xf numFmtId="0" fontId="17" fillId="0" borderId="79" xfId="0" applyFont="1" applyBorder="1" applyAlignment="1" applyProtection="1">
      <alignment horizontal="center"/>
      <protection locked="0" hidden="1"/>
    </xf>
    <xf numFmtId="0" fontId="17" fillId="0" borderId="80" xfId="0" applyFont="1" applyBorder="1" applyAlignment="1" applyProtection="1">
      <alignment horizontal="center"/>
      <protection locked="0" hidden="1"/>
    </xf>
    <xf numFmtId="0" fontId="17" fillId="0" borderId="81" xfId="0" applyFont="1" applyBorder="1" applyAlignment="1" applyProtection="1">
      <alignment horizontal="center"/>
      <protection locked="0" hidden="1"/>
    </xf>
    <xf numFmtId="0" fontId="17" fillId="0" borderId="82" xfId="0" applyFont="1" applyBorder="1" applyAlignment="1" applyProtection="1">
      <alignment horizontal="center"/>
      <protection locked="0" hidden="1"/>
    </xf>
    <xf numFmtId="0" fontId="9" fillId="0" borderId="0" xfId="0" applyFont="1" applyAlignment="1" applyProtection="1">
      <alignment horizontal="left"/>
      <protection hidden="1"/>
    </xf>
    <xf numFmtId="0" fontId="11" fillId="0" borderId="0" xfId="0" applyFont="1" applyBorder="1" applyAlignment="1" applyProtection="1">
      <alignment horizontal="right" vertical="center"/>
      <protection hidden="1"/>
    </xf>
    <xf numFmtId="0" fontId="11" fillId="0" borderId="0" xfId="0" applyFont="1" applyBorder="1" applyAlignment="1" applyProtection="1">
      <alignment horizontal="right"/>
      <protection hidden="1"/>
    </xf>
    <xf numFmtId="0" fontId="9" fillId="0" borderId="17" xfId="0" applyFont="1" applyFill="1" applyBorder="1" applyAlignment="1" applyProtection="1">
      <alignment horizontal="left" vertical="center"/>
      <protection hidden="1"/>
    </xf>
    <xf numFmtId="0" fontId="9" fillId="0" borderId="0" xfId="0" applyFont="1" applyFill="1" applyBorder="1" applyProtection="1">
      <protection hidden="1"/>
    </xf>
    <xf numFmtId="0" fontId="17" fillId="13" borderId="87" xfId="0" applyFont="1" applyFill="1" applyBorder="1" applyAlignment="1" applyProtection="1">
      <alignment horizontal="center" vertical="center"/>
      <protection hidden="1"/>
    </xf>
    <xf numFmtId="0" fontId="17" fillId="13" borderId="64" xfId="0" applyNumberFormat="1" applyFont="1" applyFill="1" applyBorder="1" applyAlignment="1" applyProtection="1">
      <alignment horizontal="center"/>
      <protection locked="0" hidden="1"/>
    </xf>
    <xf numFmtId="0" fontId="17" fillId="13" borderId="51" xfId="0" applyNumberFormat="1" applyFont="1" applyFill="1" applyBorder="1" applyAlignment="1" applyProtection="1">
      <alignment horizontal="center"/>
      <protection locked="0" hidden="1"/>
    </xf>
    <xf numFmtId="0" fontId="17" fillId="13" borderId="52" xfId="0" applyNumberFormat="1" applyFont="1" applyFill="1" applyBorder="1" applyAlignment="1" applyProtection="1">
      <alignment horizontal="center"/>
      <protection locked="0" hidden="1"/>
    </xf>
    <xf numFmtId="0" fontId="17" fillId="13" borderId="53" xfId="0" applyNumberFormat="1" applyFont="1" applyFill="1" applyBorder="1" applyAlignment="1" applyProtection="1">
      <alignment horizontal="center"/>
      <protection locked="0" hidden="1"/>
    </xf>
    <xf numFmtId="0" fontId="17" fillId="13" borderId="71" xfId="0" applyNumberFormat="1" applyFont="1" applyFill="1" applyBorder="1" applyAlignment="1" applyProtection="1">
      <alignment horizontal="center"/>
      <protection locked="0" hidden="1"/>
    </xf>
    <xf numFmtId="0" fontId="0" fillId="10" borderId="15" xfId="0" applyFont="1" applyFill="1" applyBorder="1" applyAlignment="1" applyProtection="1">
      <alignment horizontal="left"/>
      <protection locked="0" hidden="1"/>
    </xf>
    <xf numFmtId="0" fontId="9" fillId="9" borderId="4" xfId="0" applyFont="1" applyFill="1" applyBorder="1" applyAlignment="1" applyProtection="1">
      <alignment horizontal="center" vertical="center"/>
      <protection hidden="1"/>
    </xf>
    <xf numFmtId="0" fontId="0" fillId="0" borderId="0" xfId="0" applyAlignment="1">
      <alignment horizontal="right"/>
    </xf>
    <xf numFmtId="0" fontId="0" fillId="0" borderId="0" xfId="0" applyAlignment="1">
      <alignment horizontal="center"/>
    </xf>
    <xf numFmtId="0" fontId="8" fillId="0" borderId="0" xfId="0" applyFont="1" applyAlignment="1" applyProtection="1">
      <alignment vertical="center"/>
    </xf>
    <xf numFmtId="0" fontId="0" fillId="0" borderId="0" xfId="0" applyFont="1"/>
    <xf numFmtId="0" fontId="14" fillId="0" borderId="0" xfId="0" applyFont="1" applyFill="1"/>
    <xf numFmtId="0" fontId="0" fillId="0" borderId="0" xfId="0" applyFont="1" applyFill="1" applyBorder="1" applyAlignment="1">
      <alignment horizontal="left" indent="1"/>
    </xf>
    <xf numFmtId="0" fontId="25" fillId="0" borderId="0" xfId="0" applyFont="1" applyAlignment="1">
      <alignment vertical="center"/>
    </xf>
    <xf numFmtId="0" fontId="25" fillId="0" borderId="0" xfId="0" applyFont="1" applyFill="1" applyBorder="1" applyAlignment="1">
      <alignment vertical="center"/>
    </xf>
    <xf numFmtId="0" fontId="14" fillId="0" borderId="0" xfId="0" applyFont="1" applyFill="1" applyBorder="1" applyAlignment="1">
      <alignment vertical="center"/>
    </xf>
    <xf numFmtId="0" fontId="6" fillId="0" borderId="0" xfId="0" applyFont="1" applyAlignment="1">
      <alignment vertical="center"/>
    </xf>
    <xf numFmtId="0" fontId="25" fillId="0" borderId="17"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0" xfId="0" applyFont="1" applyAlignment="1"/>
    <xf numFmtId="0" fontId="21" fillId="0" borderId="0" xfId="0" applyFont="1" applyAlignment="1">
      <alignment vertical="center"/>
    </xf>
    <xf numFmtId="0" fontId="5" fillId="0" borderId="0" xfId="0" applyFont="1"/>
    <xf numFmtId="0" fontId="25" fillId="12" borderId="0" xfId="0" applyFont="1" applyFill="1" applyBorder="1" applyAlignment="1">
      <alignment horizontal="right" vertical="center"/>
    </xf>
    <xf numFmtId="165" fontId="14" fillId="12" borderId="0" xfId="5" applyNumberFormat="1" applyFont="1" applyFill="1" applyBorder="1" applyAlignment="1">
      <alignment horizontal="center" vertical="center"/>
    </xf>
    <xf numFmtId="0" fontId="27" fillId="12" borderId="0" xfId="0" applyFont="1" applyFill="1" applyAlignment="1">
      <alignment horizontal="left" vertical="center" wrapText="1" indent="2"/>
    </xf>
    <xf numFmtId="2" fontId="28" fillId="12" borderId="0" xfId="0" applyNumberFormat="1" applyFont="1" applyFill="1" applyBorder="1" applyAlignment="1">
      <alignment horizontal="center" vertical="center"/>
    </xf>
    <xf numFmtId="0" fontId="14" fillId="0" borderId="0" xfId="0" applyFont="1"/>
    <xf numFmtId="0" fontId="10" fillId="0" borderId="0" xfId="0" applyFont="1" applyAlignment="1"/>
    <xf numFmtId="4" fontId="28" fillId="0" borderId="0" xfId="0" applyNumberFormat="1" applyFont="1" applyFill="1" applyBorder="1" applyAlignment="1">
      <alignment vertical="center"/>
    </xf>
    <xf numFmtId="4" fontId="29" fillId="0" borderId="0" xfId="0" applyNumberFormat="1" applyFont="1" applyFill="1" applyBorder="1" applyAlignment="1">
      <alignment vertical="center"/>
    </xf>
    <xf numFmtId="2" fontId="29" fillId="0" borderId="0" xfId="0" applyNumberFormat="1" applyFont="1" applyFill="1" applyBorder="1" applyAlignment="1">
      <alignment vertical="center"/>
    </xf>
    <xf numFmtId="0" fontId="25" fillId="0" borderId="0" xfId="0" applyFont="1" applyFill="1" applyBorder="1" applyAlignment="1">
      <alignment horizontal="right" vertical="center" indent="2"/>
    </xf>
    <xf numFmtId="165" fontId="14" fillId="0" borderId="0" xfId="5" applyNumberFormat="1" applyFont="1" applyFill="1" applyBorder="1" applyAlignment="1">
      <alignment horizontal="center" vertical="center" shrinkToFit="1"/>
    </xf>
    <xf numFmtId="0" fontId="27" fillId="0" borderId="0" xfId="0" applyFont="1" applyFill="1" applyAlignment="1">
      <alignment horizontal="left" wrapText="1" indent="2"/>
    </xf>
    <xf numFmtId="0" fontId="3" fillId="0" borderId="0" xfId="0" applyFont="1" applyAlignment="1" applyProtection="1">
      <alignment horizontal="right"/>
    </xf>
    <xf numFmtId="0" fontId="8" fillId="0" borderId="0" xfId="0" applyFont="1" applyAlignment="1" applyProtection="1">
      <alignment vertical="center" wrapText="1"/>
      <protection hidden="1"/>
    </xf>
    <xf numFmtId="0" fontId="9" fillId="16" borderId="44" xfId="0" applyFont="1" applyFill="1" applyBorder="1" applyAlignment="1" applyProtection="1">
      <alignment horizontal="center" vertical="center"/>
      <protection hidden="1"/>
    </xf>
    <xf numFmtId="0" fontId="9" fillId="16" borderId="45" xfId="0" applyFont="1" applyFill="1" applyBorder="1" applyAlignment="1" applyProtection="1">
      <alignment horizontal="center" vertical="center"/>
      <protection hidden="1"/>
    </xf>
    <xf numFmtId="0" fontId="9" fillId="16" borderId="46" xfId="0" applyFont="1" applyFill="1" applyBorder="1" applyAlignment="1" applyProtection="1">
      <alignment horizontal="center" vertical="center"/>
      <protection hidden="1"/>
    </xf>
    <xf numFmtId="0" fontId="9" fillId="16" borderId="1" xfId="0" applyFont="1" applyFill="1" applyBorder="1" applyAlignment="1" applyProtection="1">
      <alignment horizontal="center" vertical="center"/>
      <protection hidden="1"/>
    </xf>
    <xf numFmtId="0" fontId="9" fillId="16" borderId="6" xfId="0" applyFont="1" applyFill="1" applyBorder="1" applyAlignment="1" applyProtection="1">
      <alignment horizontal="center" vertical="center"/>
      <protection hidden="1"/>
    </xf>
    <xf numFmtId="0" fontId="11" fillId="16" borderId="5" xfId="0" applyFont="1" applyFill="1" applyBorder="1" applyAlignment="1" applyProtection="1">
      <alignment horizontal="center" vertical="center"/>
      <protection hidden="1"/>
    </xf>
    <xf numFmtId="0" fontId="20" fillId="16" borderId="60" xfId="0" applyFont="1" applyFill="1" applyBorder="1" applyAlignment="1" applyProtection="1">
      <alignment horizontal="center"/>
      <protection hidden="1"/>
    </xf>
    <xf numFmtId="0" fontId="20" fillId="16" borderId="48" xfId="0" applyFont="1" applyFill="1" applyBorder="1" applyAlignment="1" applyProtection="1">
      <alignment horizontal="center"/>
      <protection hidden="1"/>
    </xf>
    <xf numFmtId="0" fontId="20" fillId="16" borderId="49" xfId="0" applyFont="1" applyFill="1" applyBorder="1" applyAlignment="1" applyProtection="1">
      <alignment horizontal="center"/>
      <protection hidden="1"/>
    </xf>
    <xf numFmtId="0" fontId="20" fillId="16" borderId="50" xfId="0" applyFont="1" applyFill="1" applyBorder="1" applyAlignment="1" applyProtection="1">
      <alignment horizontal="center"/>
      <protection hidden="1"/>
    </xf>
    <xf numFmtId="0" fontId="20" fillId="16" borderId="61" xfId="0" applyFont="1" applyFill="1" applyBorder="1" applyAlignment="1" applyProtection="1">
      <alignment horizontal="center"/>
      <protection hidden="1"/>
    </xf>
    <xf numFmtId="0" fontId="20" fillId="16" borderId="62" xfId="0" applyFont="1" applyFill="1" applyBorder="1" applyAlignment="1" applyProtection="1">
      <alignment horizontal="center"/>
      <protection hidden="1"/>
    </xf>
    <xf numFmtId="0" fontId="20" fillId="16" borderId="93" xfId="0" applyFont="1" applyFill="1" applyBorder="1" applyAlignment="1" applyProtection="1">
      <alignment horizontal="center"/>
      <protection hidden="1"/>
    </xf>
    <xf numFmtId="0" fontId="20" fillId="16" borderId="8" xfId="0" applyFont="1" applyFill="1" applyBorder="1" applyAlignment="1" applyProtection="1">
      <alignment horizontal="center"/>
      <protection hidden="1"/>
    </xf>
    <xf numFmtId="0" fontId="20" fillId="16" borderId="84" xfId="0" applyFont="1" applyFill="1" applyBorder="1" applyAlignment="1" applyProtection="1">
      <alignment horizontal="center"/>
      <protection hidden="1"/>
    </xf>
    <xf numFmtId="0" fontId="20" fillId="16" borderId="85" xfId="0" applyFont="1" applyFill="1" applyBorder="1" applyAlignment="1" applyProtection="1">
      <alignment horizontal="center"/>
      <protection hidden="1"/>
    </xf>
    <xf numFmtId="0" fontId="20" fillId="16" borderId="83" xfId="0" applyFont="1" applyFill="1" applyBorder="1" applyAlignment="1" applyProtection="1">
      <alignment horizontal="center"/>
      <protection hidden="1"/>
    </xf>
    <xf numFmtId="0" fontId="20" fillId="16" borderId="86" xfId="0" applyFont="1" applyFill="1" applyBorder="1" applyAlignment="1" applyProtection="1">
      <alignment horizontal="center"/>
      <protection hidden="1"/>
    </xf>
    <xf numFmtId="9" fontId="20" fillId="16" borderId="44" xfId="0" applyNumberFormat="1" applyFont="1" applyFill="1" applyBorder="1" applyAlignment="1" applyProtection="1">
      <alignment horizontal="center"/>
      <protection hidden="1"/>
    </xf>
    <xf numFmtId="9" fontId="20" fillId="16" borderId="45" xfId="0" applyNumberFormat="1" applyFont="1" applyFill="1" applyBorder="1" applyAlignment="1" applyProtection="1">
      <alignment horizontal="center"/>
      <protection hidden="1"/>
    </xf>
    <xf numFmtId="9" fontId="20" fillId="16" borderId="46" xfId="0" applyNumberFormat="1" applyFont="1" applyFill="1" applyBorder="1" applyAlignment="1" applyProtection="1">
      <alignment horizontal="center"/>
      <protection hidden="1"/>
    </xf>
    <xf numFmtId="9" fontId="20" fillId="16" borderId="1" xfId="0" applyNumberFormat="1" applyFont="1" applyFill="1" applyBorder="1" applyAlignment="1" applyProtection="1">
      <alignment horizontal="center"/>
      <protection hidden="1"/>
    </xf>
    <xf numFmtId="9" fontId="20" fillId="16" borderId="6" xfId="0" applyNumberFormat="1" applyFont="1" applyFill="1" applyBorder="1" applyAlignment="1" applyProtection="1">
      <alignment horizontal="center"/>
      <protection hidden="1"/>
    </xf>
    <xf numFmtId="0" fontId="17" fillId="0" borderId="94" xfId="0" applyFont="1" applyBorder="1" applyAlignment="1" applyProtection="1">
      <alignment horizontal="center"/>
      <protection locked="0" hidden="1"/>
    </xf>
    <xf numFmtId="0" fontId="17" fillId="0" borderId="95" xfId="0" applyFont="1" applyBorder="1" applyAlignment="1" applyProtection="1">
      <alignment horizontal="center"/>
      <protection locked="0" hidden="1"/>
    </xf>
    <xf numFmtId="0" fontId="17" fillId="0" borderId="96" xfId="0" applyFont="1" applyBorder="1" applyAlignment="1" applyProtection="1">
      <alignment horizontal="center"/>
      <protection locked="0" hidden="1"/>
    </xf>
    <xf numFmtId="0" fontId="17" fillId="0" borderId="97" xfId="0" applyFont="1" applyBorder="1" applyAlignment="1" applyProtection="1">
      <alignment horizontal="center"/>
      <protection locked="0" hidden="1"/>
    </xf>
    <xf numFmtId="0" fontId="17" fillId="0" borderId="98" xfId="0" applyFont="1" applyBorder="1" applyAlignment="1" applyProtection="1">
      <alignment horizontal="center"/>
      <protection locked="0" hidden="1"/>
    </xf>
    <xf numFmtId="0" fontId="30" fillId="0" borderId="0" xfId="0" applyFont="1" applyProtection="1">
      <protection hidden="1"/>
    </xf>
    <xf numFmtId="0" fontId="11" fillId="0" borderId="0" xfId="0" applyFont="1" applyBorder="1" applyAlignment="1" applyProtection="1">
      <alignment horizontal="center" vertical="center"/>
      <protection hidden="1"/>
    </xf>
    <xf numFmtId="0" fontId="16" fillId="0" borderId="0" xfId="0" applyFont="1" applyBorder="1" applyAlignment="1" applyProtection="1">
      <alignment horizontal="right" vertical="center"/>
      <protection hidden="1"/>
    </xf>
    <xf numFmtId="0" fontId="16" fillId="0" borderId="0" xfId="0" applyFont="1" applyAlignment="1">
      <alignment horizontal="right"/>
    </xf>
    <xf numFmtId="0" fontId="31" fillId="0" borderId="0" xfId="0" applyFont="1" applyAlignment="1">
      <alignment horizontal="center" vertical="center"/>
    </xf>
    <xf numFmtId="0" fontId="32" fillId="0" borderId="0" xfId="0" applyFont="1" applyAlignment="1">
      <alignment horizontal="right" vertical="center"/>
    </xf>
    <xf numFmtId="0" fontId="17" fillId="0" borderId="44" xfId="0" applyFont="1" applyBorder="1" applyAlignment="1" applyProtection="1">
      <alignment horizontal="center" wrapText="1"/>
      <protection hidden="1"/>
    </xf>
    <xf numFmtId="9" fontId="17" fillId="0" borderId="44" xfId="4" applyFont="1" applyBorder="1" applyAlignment="1" applyProtection="1">
      <alignment horizontal="center" wrapText="1"/>
      <protection hidden="1"/>
    </xf>
    <xf numFmtId="0" fontId="17" fillId="0" borderId="45" xfId="0" applyFont="1" applyBorder="1" applyAlignment="1" applyProtection="1">
      <alignment horizontal="center" wrapText="1"/>
      <protection hidden="1"/>
    </xf>
    <xf numFmtId="0" fontId="17" fillId="0" borderId="46" xfId="0" applyFont="1" applyBorder="1" applyAlignment="1" applyProtection="1">
      <alignment horizontal="center" wrapText="1"/>
      <protection hidden="1"/>
    </xf>
    <xf numFmtId="9" fontId="17" fillId="0" borderId="45" xfId="4" applyFont="1" applyBorder="1" applyAlignment="1" applyProtection="1">
      <alignment horizontal="center" wrapText="1"/>
      <protection hidden="1"/>
    </xf>
    <xf numFmtId="9" fontId="17" fillId="0" borderId="46" xfId="4" applyFont="1" applyBorder="1" applyAlignment="1" applyProtection="1">
      <alignment horizontal="center" wrapText="1"/>
      <protection hidden="1"/>
    </xf>
    <xf numFmtId="0" fontId="33" fillId="0" borderId="0" xfId="0" applyFont="1"/>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9" fontId="3" fillId="0" borderId="44" xfId="4" applyFont="1" applyBorder="1" applyAlignment="1" applyProtection="1">
      <alignment horizontal="center" wrapText="1"/>
      <protection hidden="1"/>
    </xf>
    <xf numFmtId="9" fontId="3" fillId="0" borderId="45" xfId="4" applyFont="1" applyBorder="1" applyAlignment="1" applyProtection="1">
      <alignment horizontal="center" wrapText="1"/>
      <protection hidden="1"/>
    </xf>
    <xf numFmtId="9" fontId="3" fillId="0" borderId="46" xfId="4" applyFont="1" applyBorder="1" applyAlignment="1" applyProtection="1">
      <alignment horizontal="center" wrapText="1"/>
      <protection hidden="1"/>
    </xf>
    <xf numFmtId="9" fontId="3" fillId="0" borderId="1" xfId="4" applyFont="1" applyBorder="1" applyAlignment="1" applyProtection="1">
      <alignment horizontal="center" wrapText="1"/>
      <protection hidden="1"/>
    </xf>
    <xf numFmtId="9" fontId="3" fillId="0" borderId="5" xfId="4" applyFont="1" applyBorder="1" applyAlignment="1" applyProtection="1">
      <alignment horizontal="center" wrapText="1"/>
      <protection hidden="1"/>
    </xf>
    <xf numFmtId="0" fontId="3" fillId="16" borderId="44" xfId="0" applyFont="1" applyFill="1" applyBorder="1" applyAlignment="1" applyProtection="1">
      <alignment horizontal="center" vertical="center"/>
      <protection hidden="1"/>
    </xf>
    <xf numFmtId="0" fontId="3" fillId="16" borderId="45" xfId="0" applyFont="1" applyFill="1" applyBorder="1" applyAlignment="1" applyProtection="1">
      <alignment horizontal="center" vertical="center"/>
      <protection hidden="1"/>
    </xf>
    <xf numFmtId="0" fontId="3" fillId="16" borderId="46" xfId="0" applyFont="1" applyFill="1" applyBorder="1" applyAlignment="1" applyProtection="1">
      <alignment horizontal="center" vertical="center"/>
      <protection hidden="1"/>
    </xf>
    <xf numFmtId="0" fontId="3" fillId="16" borderId="1" xfId="0" applyFont="1" applyFill="1" applyBorder="1" applyAlignment="1" applyProtection="1">
      <alignment horizontal="center" vertical="center"/>
      <protection hidden="1"/>
    </xf>
    <xf numFmtId="0" fontId="3" fillId="16" borderId="6" xfId="0" applyFont="1" applyFill="1" applyBorder="1" applyAlignment="1" applyProtection="1">
      <alignment horizontal="center" vertical="center"/>
      <protection hidden="1"/>
    </xf>
    <xf numFmtId="9" fontId="3" fillId="0" borderId="1" xfId="4" applyFont="1" applyBorder="1"/>
    <xf numFmtId="0" fontId="3" fillId="0" borderId="1" xfId="0" applyFont="1" applyBorder="1"/>
    <xf numFmtId="0" fontId="3" fillId="8" borderId="1" xfId="0" applyFont="1" applyFill="1" applyBorder="1" applyAlignment="1">
      <alignment horizontal="center"/>
    </xf>
    <xf numFmtId="0" fontId="3" fillId="7" borderId="1" xfId="0" applyFont="1" applyFill="1" applyBorder="1" applyAlignment="1">
      <alignment horizontal="center"/>
    </xf>
    <xf numFmtId="0" fontId="3" fillId="6" borderId="1" xfId="0" applyFont="1" applyFill="1" applyBorder="1" applyAlignment="1">
      <alignment horizontal="center"/>
    </xf>
    <xf numFmtId="0" fontId="3" fillId="6" borderId="1" xfId="0" applyFont="1" applyFill="1" applyBorder="1" applyAlignment="1">
      <alignment horizontal="center" wrapText="1"/>
    </xf>
    <xf numFmtId="0" fontId="3" fillId="7" borderId="1" xfId="0" applyFont="1" applyFill="1" applyBorder="1" applyAlignment="1">
      <alignment horizontal="center" wrapText="1"/>
    </xf>
    <xf numFmtId="0" fontId="3" fillId="8" borderId="1" xfId="0" applyFont="1" applyFill="1" applyBorder="1" applyAlignment="1">
      <alignment horizontal="center" wrapText="1"/>
    </xf>
    <xf numFmtId="0" fontId="3" fillId="17" borderId="1" xfId="0" applyFont="1" applyFill="1" applyBorder="1" applyAlignment="1">
      <alignment horizontal="center"/>
    </xf>
    <xf numFmtId="0" fontId="3" fillId="17" borderId="1" xfId="0" applyFont="1" applyFill="1" applyBorder="1" applyAlignment="1">
      <alignment horizontal="center" wrapText="1"/>
    </xf>
    <xf numFmtId="0" fontId="3" fillId="18" borderId="1" xfId="0" applyFont="1" applyFill="1" applyBorder="1" applyAlignment="1">
      <alignment horizontal="center"/>
    </xf>
    <xf numFmtId="0" fontId="3" fillId="18" borderId="1" xfId="0" applyFont="1" applyFill="1" applyBorder="1" applyAlignment="1">
      <alignment horizontal="center" wrapText="1"/>
    </xf>
    <xf numFmtId="0" fontId="3" fillId="19" borderId="1" xfId="0" applyFont="1" applyFill="1" applyBorder="1" applyAlignment="1">
      <alignment horizontal="center"/>
    </xf>
    <xf numFmtId="0" fontId="3" fillId="19" borderId="1" xfId="0" applyFont="1" applyFill="1" applyBorder="1" applyAlignment="1">
      <alignment horizontal="center" wrapText="1"/>
    </xf>
    <xf numFmtId="0" fontId="34" fillId="0" borderId="44" xfId="0" applyFont="1" applyBorder="1" applyAlignment="1" applyProtection="1">
      <alignment horizontal="center" wrapText="1"/>
      <protection hidden="1"/>
    </xf>
    <xf numFmtId="0" fontId="34" fillId="0" borderId="45" xfId="0" applyFont="1" applyBorder="1" applyAlignment="1" applyProtection="1">
      <alignment horizontal="center" wrapText="1"/>
      <protection hidden="1"/>
    </xf>
    <xf numFmtId="0" fontId="34" fillId="0" borderId="46" xfId="0" applyFont="1" applyBorder="1" applyAlignment="1" applyProtection="1">
      <alignment horizontal="center" wrapText="1"/>
      <protection hidden="1"/>
    </xf>
    <xf numFmtId="0" fontId="34" fillId="0" borderId="1" xfId="0" applyFont="1" applyBorder="1" applyAlignment="1" applyProtection="1">
      <alignment horizontal="center" wrapText="1"/>
      <protection hidden="1"/>
    </xf>
    <xf numFmtId="0" fontId="34" fillId="0" borderId="6" xfId="0" applyFont="1" applyBorder="1" applyAlignment="1" applyProtection="1">
      <alignment horizontal="center" wrapText="1"/>
      <protection hidden="1"/>
    </xf>
    <xf numFmtId="49" fontId="17" fillId="0" borderId="44" xfId="4" applyNumberFormat="1" applyFont="1" applyBorder="1" applyAlignment="1" applyProtection="1">
      <alignment horizontal="center" wrapText="1"/>
      <protection hidden="1"/>
    </xf>
    <xf numFmtId="49" fontId="17" fillId="0" borderId="45" xfId="4" applyNumberFormat="1" applyFont="1" applyBorder="1" applyAlignment="1" applyProtection="1">
      <alignment horizontal="center" wrapText="1"/>
      <protection hidden="1"/>
    </xf>
    <xf numFmtId="49" fontId="17" fillId="0" borderId="46" xfId="4" applyNumberFormat="1" applyFont="1" applyBorder="1" applyAlignment="1" applyProtection="1">
      <alignment horizontal="center" wrapText="1"/>
      <protection hidden="1"/>
    </xf>
    <xf numFmtId="0" fontId="0" fillId="0" borderId="1" xfId="0" applyBorder="1" applyAlignment="1">
      <alignment horizontal="center"/>
    </xf>
    <xf numFmtId="0" fontId="12" fillId="0" borderId="0" xfId="0" applyFont="1" applyFill="1"/>
    <xf numFmtId="0" fontId="6" fillId="0" borderId="0" xfId="0" applyFont="1" applyAlignment="1">
      <alignment horizontal="right"/>
    </xf>
    <xf numFmtId="0" fontId="0" fillId="0" borderId="1" xfId="0" applyBorder="1"/>
    <xf numFmtId="0" fontId="0" fillId="0" borderId="1" xfId="0" applyBorder="1" applyAlignment="1">
      <alignment horizontal="right"/>
    </xf>
    <xf numFmtId="9" fontId="3" fillId="0" borderId="1" xfId="4" applyFont="1" applyBorder="1" applyAlignment="1">
      <alignment shrinkToFit="1"/>
    </xf>
    <xf numFmtId="0" fontId="6" fillId="0" borderId="0" xfId="0" applyFont="1" applyFill="1" applyAlignment="1">
      <alignment horizontal="center"/>
    </xf>
    <xf numFmtId="0" fontId="6" fillId="0" borderId="0" xfId="0" applyFont="1" applyFill="1" applyAlignment="1">
      <alignment horizontal="left"/>
    </xf>
    <xf numFmtId="0" fontId="35" fillId="0" borderId="0" xfId="0" applyFont="1" applyAlignment="1" applyProtection="1">
      <alignment wrapText="1"/>
      <protection hidden="1"/>
    </xf>
    <xf numFmtId="164" fontId="11" fillId="0" borderId="6" xfId="0" applyNumberFormat="1" applyFont="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9" fillId="9" borderId="1" xfId="0" applyFont="1" applyFill="1" applyBorder="1" applyAlignment="1" applyProtection="1">
      <alignment horizontal="center" vertical="center"/>
      <protection hidden="1"/>
    </xf>
    <xf numFmtId="0" fontId="27" fillId="0" borderId="0" xfId="0" applyFont="1" applyFill="1" applyAlignment="1">
      <alignment horizontal="left" wrapText="1" indent="2"/>
    </xf>
    <xf numFmtId="0" fontId="9" fillId="9" borderId="5" xfId="0" applyFont="1" applyFill="1" applyBorder="1" applyAlignment="1" applyProtection="1">
      <alignment horizontal="center" vertical="center"/>
      <protection hidden="1"/>
    </xf>
    <xf numFmtId="0" fontId="9" fillId="9" borderId="6" xfId="0" applyFont="1" applyFill="1" applyBorder="1" applyAlignment="1" applyProtection="1">
      <alignment horizontal="center" vertical="center"/>
      <protection hidden="1"/>
    </xf>
    <xf numFmtId="0" fontId="9" fillId="20" borderId="44" xfId="0" applyFont="1" applyFill="1" applyBorder="1" applyAlignment="1" applyProtection="1">
      <alignment horizontal="center" vertical="center"/>
      <protection hidden="1"/>
    </xf>
    <xf numFmtId="0" fontId="9" fillId="20" borderId="47" xfId="0" applyFont="1" applyFill="1" applyBorder="1" applyAlignment="1" applyProtection="1">
      <alignment horizontal="center" vertical="center"/>
      <protection hidden="1"/>
    </xf>
    <xf numFmtId="0" fontId="17" fillId="0" borderId="99" xfId="0" applyFont="1" applyBorder="1" applyAlignment="1" applyProtection="1">
      <alignment horizontal="center"/>
      <protection locked="0" hidden="1"/>
    </xf>
    <xf numFmtId="0" fontId="17" fillId="0" borderId="49" xfId="0" applyFont="1" applyBorder="1" applyAlignment="1" applyProtection="1">
      <alignment horizontal="center"/>
      <protection locked="0" hidden="1"/>
    </xf>
    <xf numFmtId="0" fontId="17" fillId="0" borderId="50" xfId="0" applyFont="1" applyBorder="1" applyAlignment="1" applyProtection="1">
      <alignment horizontal="center"/>
      <protection locked="0" hidden="1"/>
    </xf>
    <xf numFmtId="0" fontId="17" fillId="0" borderId="48" xfId="0" applyFont="1" applyBorder="1" applyAlignment="1" applyProtection="1">
      <alignment horizontal="center"/>
      <protection locked="0" hidden="1"/>
    </xf>
    <xf numFmtId="0" fontId="17" fillId="0" borderId="100" xfId="0" applyFont="1" applyBorder="1" applyAlignment="1" applyProtection="1">
      <alignment horizontal="center"/>
      <protection locked="0" hidden="1"/>
    </xf>
    <xf numFmtId="0" fontId="20" fillId="16" borderId="88" xfId="0" applyFont="1" applyFill="1" applyBorder="1" applyAlignment="1" applyProtection="1">
      <alignment horizontal="center"/>
      <protection hidden="1"/>
    </xf>
    <xf numFmtId="0" fontId="9" fillId="9" borderId="44" xfId="0" applyFont="1" applyFill="1" applyBorder="1" applyAlignment="1" applyProtection="1">
      <alignment horizontal="center" vertical="center"/>
      <protection hidden="1"/>
    </xf>
    <xf numFmtId="0" fontId="9" fillId="9" borderId="45" xfId="0" applyFont="1" applyFill="1" applyBorder="1" applyAlignment="1" applyProtection="1">
      <alignment horizontal="center" vertical="center"/>
      <protection hidden="1"/>
    </xf>
    <xf numFmtId="0" fontId="9" fillId="9" borderId="46" xfId="0" applyFont="1" applyFill="1" applyBorder="1" applyAlignment="1" applyProtection="1">
      <alignment horizontal="center" vertical="center"/>
      <protection hidden="1"/>
    </xf>
    <xf numFmtId="0" fontId="9" fillId="20" borderId="45" xfId="0" applyFont="1" applyFill="1" applyBorder="1" applyAlignment="1" applyProtection="1">
      <alignment horizontal="center" vertical="center"/>
      <protection hidden="1"/>
    </xf>
    <xf numFmtId="0" fontId="9" fillId="20" borderId="46" xfId="0" applyFont="1" applyFill="1" applyBorder="1" applyAlignment="1" applyProtection="1">
      <alignment horizontal="center" vertical="center"/>
      <protection hidden="1"/>
    </xf>
    <xf numFmtId="0" fontId="9" fillId="20" borderId="5" xfId="0" applyFont="1" applyFill="1" applyBorder="1" applyAlignment="1" applyProtection="1">
      <alignment horizontal="center" vertical="center"/>
      <protection hidden="1"/>
    </xf>
    <xf numFmtId="0" fontId="17" fillId="0" borderId="5" xfId="0" applyFont="1" applyBorder="1" applyAlignment="1" applyProtection="1">
      <alignment horizontal="center" textRotation="90" wrapText="1"/>
      <protection hidden="1"/>
    </xf>
    <xf numFmtId="0" fontId="11" fillId="0" borderId="5" xfId="0" applyFont="1" applyBorder="1" applyAlignment="1" applyProtection="1">
      <alignment horizontal="center" vertical="center"/>
      <protection hidden="1"/>
    </xf>
    <xf numFmtId="0" fontId="9" fillId="16" borderId="5" xfId="0" applyFont="1" applyFill="1" applyBorder="1" applyAlignment="1" applyProtection="1">
      <alignment horizontal="center" vertical="center"/>
      <protection hidden="1"/>
    </xf>
    <xf numFmtId="0" fontId="17" fillId="0" borderId="101" xfId="0" applyFont="1" applyBorder="1" applyAlignment="1" applyProtection="1">
      <alignment horizontal="center"/>
      <protection locked="0" hidden="1"/>
    </xf>
    <xf numFmtId="0" fontId="17" fillId="0" borderId="102" xfId="0" applyFont="1" applyBorder="1" applyAlignment="1" applyProtection="1">
      <alignment horizontal="center"/>
      <protection locked="0" hidden="1"/>
    </xf>
    <xf numFmtId="0" fontId="17" fillId="0" borderId="103" xfId="0" applyFont="1" applyBorder="1" applyAlignment="1" applyProtection="1">
      <alignment horizontal="center"/>
      <protection locked="0" hidden="1"/>
    </xf>
    <xf numFmtId="0" fontId="17" fillId="0" borderId="104" xfId="0" applyFont="1" applyBorder="1" applyAlignment="1" applyProtection="1">
      <alignment horizontal="center"/>
      <protection locked="0" hidden="1"/>
    </xf>
    <xf numFmtId="0" fontId="17" fillId="0" borderId="105" xfId="0" applyFont="1" applyBorder="1" applyAlignment="1" applyProtection="1">
      <alignment horizontal="center"/>
      <protection locked="0" hidden="1"/>
    </xf>
    <xf numFmtId="0" fontId="20" fillId="16" borderId="89" xfId="0" applyFont="1" applyFill="1" applyBorder="1" applyAlignment="1" applyProtection="1">
      <alignment horizontal="center"/>
      <protection hidden="1"/>
    </xf>
    <xf numFmtId="9" fontId="20" fillId="16" borderId="5" xfId="0" applyNumberFormat="1" applyFont="1" applyFill="1" applyBorder="1" applyAlignment="1" applyProtection="1">
      <alignment horizontal="center"/>
      <protection hidden="1"/>
    </xf>
    <xf numFmtId="0" fontId="9" fillId="20" borderId="1" xfId="0" applyFont="1" applyFill="1" applyBorder="1" applyAlignment="1" applyProtection="1">
      <alignment horizontal="center" vertical="center"/>
      <protection hidden="1"/>
    </xf>
    <xf numFmtId="0" fontId="9" fillId="20" borderId="4" xfId="0" applyFont="1" applyFill="1" applyBorder="1" applyAlignment="1" applyProtection="1">
      <alignment horizontal="center" vertical="center"/>
      <protection hidden="1"/>
    </xf>
    <xf numFmtId="0" fontId="17" fillId="0" borderId="4" xfId="0" applyFont="1" applyBorder="1" applyAlignment="1" applyProtection="1">
      <alignment horizontal="center" textRotation="90" wrapText="1"/>
      <protection hidden="1"/>
    </xf>
    <xf numFmtId="0" fontId="11" fillId="0" borderId="4" xfId="0" applyFont="1" applyBorder="1" applyAlignment="1" applyProtection="1">
      <alignment horizontal="center" vertical="center"/>
      <protection hidden="1"/>
    </xf>
    <xf numFmtId="0" fontId="9" fillId="16" borderId="4" xfId="0" applyFont="1" applyFill="1" applyBorder="1" applyAlignment="1" applyProtection="1">
      <alignment horizontal="center" vertical="center"/>
      <protection hidden="1"/>
    </xf>
    <xf numFmtId="0" fontId="17" fillId="0" borderId="106" xfId="0" applyFont="1" applyBorder="1" applyAlignment="1" applyProtection="1">
      <alignment horizontal="center"/>
      <protection locked="0" hidden="1"/>
    </xf>
    <xf numFmtId="0" fontId="17" fillId="0" borderId="57" xfId="0" applyFont="1" applyBorder="1" applyAlignment="1" applyProtection="1">
      <alignment horizontal="center"/>
      <protection locked="0" hidden="1"/>
    </xf>
    <xf numFmtId="0" fontId="17" fillId="0" borderId="58" xfId="0" applyFont="1" applyBorder="1" applyAlignment="1" applyProtection="1">
      <alignment horizontal="center"/>
      <protection locked="0" hidden="1"/>
    </xf>
    <xf numFmtId="0" fontId="17" fillId="0" borderId="59" xfId="0" applyFont="1" applyBorder="1" applyAlignment="1" applyProtection="1">
      <alignment horizontal="center"/>
      <protection locked="0" hidden="1"/>
    </xf>
    <xf numFmtId="0" fontId="17" fillId="0" borderId="107" xfId="0" applyFont="1" applyBorder="1" applyAlignment="1" applyProtection="1">
      <alignment horizontal="center"/>
      <protection locked="0" hidden="1"/>
    </xf>
    <xf numFmtId="0" fontId="20" fillId="16" borderId="108" xfId="0" applyFont="1" applyFill="1" applyBorder="1" applyAlignment="1" applyProtection="1">
      <alignment horizontal="center"/>
      <protection hidden="1"/>
    </xf>
    <xf numFmtId="9" fontId="20" fillId="16" borderId="4" xfId="0" applyNumberFormat="1" applyFont="1" applyFill="1" applyBorder="1" applyAlignment="1" applyProtection="1">
      <alignment horizontal="center"/>
      <protection hidden="1"/>
    </xf>
    <xf numFmtId="0" fontId="20" fillId="16" borderId="109" xfId="0" applyFont="1" applyFill="1" applyBorder="1" applyAlignment="1" applyProtection="1">
      <alignment horizontal="center"/>
      <protection hidden="1"/>
    </xf>
    <xf numFmtId="0" fontId="3" fillId="26" borderId="1" xfId="0" applyFont="1" applyFill="1" applyBorder="1" applyAlignment="1">
      <alignment horizontal="center"/>
    </xf>
    <xf numFmtId="0" fontId="3" fillId="26" borderId="1" xfId="0" applyFont="1" applyFill="1" applyBorder="1" applyAlignment="1">
      <alignment horizontal="left" wrapText="1"/>
    </xf>
    <xf numFmtId="0" fontId="3" fillId="21" borderId="1" xfId="0" applyFont="1" applyFill="1" applyBorder="1" applyAlignment="1">
      <alignment horizontal="center"/>
    </xf>
    <xf numFmtId="0" fontId="3" fillId="21" borderId="1" xfId="0" applyFont="1" applyFill="1" applyBorder="1" applyAlignment="1">
      <alignment horizontal="left" wrapText="1"/>
    </xf>
    <xf numFmtId="0" fontId="3" fillId="25" borderId="1" xfId="0" applyFont="1" applyFill="1" applyBorder="1" applyAlignment="1">
      <alignment horizontal="center"/>
    </xf>
    <xf numFmtId="0" fontId="3" fillId="25" borderId="1" xfId="0" applyFont="1" applyFill="1" applyBorder="1" applyAlignment="1">
      <alignment horizontal="left" wrapText="1"/>
    </xf>
    <xf numFmtId="0" fontId="3" fillId="24" borderId="1" xfId="0" applyFont="1" applyFill="1" applyBorder="1" applyAlignment="1">
      <alignment horizontal="center"/>
    </xf>
    <xf numFmtId="0" fontId="3" fillId="24" borderId="1" xfId="0" applyFont="1" applyFill="1" applyBorder="1" applyAlignment="1">
      <alignment horizontal="left" wrapText="1"/>
    </xf>
    <xf numFmtId="0" fontId="17" fillId="27" borderId="44" xfId="0" applyFont="1" applyFill="1" applyBorder="1" applyAlignment="1" applyProtection="1">
      <alignment horizontal="center" wrapText="1"/>
      <protection hidden="1"/>
    </xf>
    <xf numFmtId="0" fontId="0" fillId="27" borderId="0" xfId="0" applyFill="1"/>
    <xf numFmtId="0" fontId="17" fillId="27" borderId="45" xfId="0" applyFont="1" applyFill="1" applyBorder="1" applyAlignment="1" applyProtection="1">
      <alignment horizontal="center" wrapText="1"/>
      <protection hidden="1"/>
    </xf>
    <xf numFmtId="0" fontId="0" fillId="20" borderId="1" xfId="0" applyFill="1" applyBorder="1"/>
    <xf numFmtId="0" fontId="0" fillId="23" borderId="1" xfId="0" applyFill="1" applyBorder="1"/>
    <xf numFmtId="0" fontId="0" fillId="22" borderId="1" xfId="0" applyFill="1" applyBorder="1"/>
    <xf numFmtId="0" fontId="2" fillId="26" borderId="1" xfId="0" applyFont="1" applyFill="1" applyBorder="1" applyAlignment="1">
      <alignment vertical="center"/>
    </xf>
    <xf numFmtId="0" fontId="2" fillId="25" borderId="1" xfId="0" applyFont="1" applyFill="1" applyBorder="1" applyAlignment="1">
      <alignment vertical="center"/>
    </xf>
    <xf numFmtId="0" fontId="2" fillId="21" borderId="1" xfId="0" applyFont="1" applyFill="1" applyBorder="1" applyAlignment="1">
      <alignment vertical="center"/>
    </xf>
    <xf numFmtId="0" fontId="2" fillId="24" borderId="1" xfId="0" applyFont="1" applyFill="1" applyBorder="1" applyAlignment="1">
      <alignment vertical="center"/>
    </xf>
    <xf numFmtId="0" fontId="26" fillId="0" borderId="0" xfId="0" applyFont="1" applyAlignment="1" applyProtection="1">
      <alignment vertical="top"/>
      <protection hidden="1"/>
    </xf>
    <xf numFmtId="0" fontId="36" fillId="0" borderId="0" xfId="0" applyFont="1" applyAlignment="1" applyProtection="1">
      <alignment wrapText="1"/>
      <protection hidden="1"/>
    </xf>
    <xf numFmtId="0" fontId="36" fillId="0" borderId="0" xfId="0" applyFont="1" applyProtection="1">
      <protection hidden="1"/>
    </xf>
    <xf numFmtId="0" fontId="9" fillId="0" borderId="0" xfId="0" applyFont="1" applyAlignment="1" applyProtection="1">
      <alignment horizontal="left"/>
      <protection hidden="1"/>
    </xf>
    <xf numFmtId="0" fontId="11" fillId="2" borderId="4" xfId="0" applyFont="1" applyFill="1" applyBorder="1" applyAlignment="1" applyProtection="1">
      <alignment horizontal="right" vertical="center"/>
      <protection hidden="1"/>
    </xf>
    <xf numFmtId="0" fontId="11" fillId="2" borderId="5" xfId="0" applyFont="1" applyFill="1" applyBorder="1" applyAlignment="1" applyProtection="1">
      <alignment horizontal="right" vertical="center"/>
      <protection hidden="1"/>
    </xf>
    <xf numFmtId="0" fontId="11" fillId="2" borderId="6" xfId="0" applyFont="1" applyFill="1" applyBorder="1" applyAlignment="1" applyProtection="1">
      <alignment horizontal="right" vertical="center"/>
      <protection hidden="1"/>
    </xf>
    <xf numFmtId="0" fontId="11" fillId="0" borderId="91" xfId="0" applyFont="1" applyBorder="1" applyAlignment="1" applyProtection="1">
      <alignment horizontal="center" textRotation="90" wrapText="1"/>
      <protection hidden="1"/>
    </xf>
    <xf numFmtId="0" fontId="11" fillId="0" borderId="7" xfId="0" applyFont="1" applyBorder="1" applyAlignment="1" applyProtection="1">
      <alignment horizontal="center" textRotation="90"/>
      <protection hidden="1"/>
    </xf>
    <xf numFmtId="0" fontId="9" fillId="9" borderId="4" xfId="0" applyFont="1" applyFill="1" applyBorder="1" applyAlignment="1" applyProtection="1">
      <alignment horizontal="left" vertical="center"/>
      <protection hidden="1"/>
    </xf>
    <xf numFmtId="0" fontId="9" fillId="9" borderId="6" xfId="0" applyFont="1" applyFill="1" applyBorder="1" applyAlignment="1" applyProtection="1">
      <alignment horizontal="left" vertical="center"/>
      <protection hidden="1"/>
    </xf>
    <xf numFmtId="0" fontId="9" fillId="3" borderId="4" xfId="0" applyFont="1" applyFill="1" applyBorder="1" applyAlignment="1" applyProtection="1">
      <alignment horizontal="left" vertical="center"/>
      <protection hidden="1"/>
    </xf>
    <xf numFmtId="0" fontId="9" fillId="3" borderId="6" xfId="0" applyFont="1" applyFill="1" applyBorder="1" applyAlignment="1" applyProtection="1">
      <alignment horizontal="left" vertical="center"/>
      <protection hidden="1"/>
    </xf>
    <xf numFmtId="0" fontId="9" fillId="4" borderId="4" xfId="0" applyFont="1" applyFill="1" applyBorder="1" applyAlignment="1" applyProtection="1">
      <alignment horizontal="left" vertical="center"/>
      <protection hidden="1"/>
    </xf>
    <xf numFmtId="0" fontId="9" fillId="4" borderId="5" xfId="0" applyFont="1" applyFill="1" applyBorder="1" applyAlignment="1" applyProtection="1">
      <alignment horizontal="left" vertical="center"/>
      <protection hidden="1"/>
    </xf>
    <xf numFmtId="0" fontId="9" fillId="4" borderId="6" xfId="0" applyFont="1" applyFill="1" applyBorder="1" applyAlignment="1" applyProtection="1">
      <alignment horizontal="left" vertical="center"/>
      <protection hidden="1"/>
    </xf>
    <xf numFmtId="0" fontId="9" fillId="5" borderId="4" xfId="0" applyFont="1" applyFill="1" applyBorder="1" applyAlignment="1" applyProtection="1">
      <alignment horizontal="left" vertical="center"/>
      <protection hidden="1"/>
    </xf>
    <xf numFmtId="0" fontId="9" fillId="5" borderId="5" xfId="0" applyFont="1" applyFill="1" applyBorder="1" applyAlignment="1" applyProtection="1">
      <alignment horizontal="left" vertical="center"/>
      <protection hidden="1"/>
    </xf>
    <xf numFmtId="0" fontId="9" fillId="5" borderId="6" xfId="0" applyFont="1" applyFill="1" applyBorder="1" applyAlignment="1" applyProtection="1">
      <alignment horizontal="left" vertical="center"/>
      <protection hidden="1"/>
    </xf>
    <xf numFmtId="0" fontId="9" fillId="0" borderId="4" xfId="0" applyFont="1" applyBorder="1" applyAlignment="1" applyProtection="1">
      <alignment horizontal="center" vertical="center"/>
      <protection hidden="1"/>
    </xf>
    <xf numFmtId="0" fontId="9" fillId="0" borderId="6" xfId="0" applyFont="1" applyBorder="1" applyAlignment="1" applyProtection="1">
      <alignment horizontal="center" vertical="center"/>
      <protection hidden="1"/>
    </xf>
    <xf numFmtId="0" fontId="11" fillId="0" borderId="17" xfId="0" applyFont="1" applyBorder="1" applyAlignment="1" applyProtection="1">
      <alignment horizontal="center" wrapText="1"/>
      <protection hidden="1"/>
    </xf>
    <xf numFmtId="0" fontId="11" fillId="0" borderId="8" xfId="0" applyFont="1" applyBorder="1" applyAlignment="1" applyProtection="1">
      <alignment horizontal="center" wrapText="1"/>
      <protection hidden="1"/>
    </xf>
    <xf numFmtId="0" fontId="11" fillId="0" borderId="3" xfId="0" applyFont="1" applyBorder="1" applyAlignment="1" applyProtection="1">
      <alignment horizontal="center" textRotation="90" wrapText="1"/>
      <protection hidden="1"/>
    </xf>
    <xf numFmtId="0" fontId="11" fillId="0" borderId="17" xfId="0" applyFont="1" applyBorder="1" applyAlignment="1" applyProtection="1">
      <alignment horizontal="center" textRotation="90"/>
      <protection hidden="1"/>
    </xf>
    <xf numFmtId="0" fontId="9" fillId="21" borderId="87" xfId="0" applyFont="1" applyFill="1" applyBorder="1" applyAlignment="1" applyProtection="1">
      <alignment horizontal="center" vertical="center" wrapText="1"/>
      <protection hidden="1"/>
    </xf>
    <xf numFmtId="0" fontId="9" fillId="21" borderId="91" xfId="0" applyFont="1" applyFill="1" applyBorder="1" applyAlignment="1" applyProtection="1">
      <alignment horizontal="center" vertical="center"/>
      <protection hidden="1"/>
    </xf>
    <xf numFmtId="0" fontId="9" fillId="21" borderId="92" xfId="0" applyFont="1" applyFill="1" applyBorder="1" applyAlignment="1" applyProtection="1">
      <alignment horizontal="center" vertical="center"/>
      <protection hidden="1"/>
    </xf>
    <xf numFmtId="0" fontId="9" fillId="21" borderId="88" xfId="0" applyFont="1" applyFill="1" applyBorder="1" applyAlignment="1" applyProtection="1">
      <alignment horizontal="center" vertical="center"/>
      <protection hidden="1"/>
    </xf>
    <xf numFmtId="0" fontId="8" fillId="0" borderId="0" xfId="0" applyFont="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0" borderId="89" xfId="0" applyFont="1" applyBorder="1" applyAlignment="1" applyProtection="1">
      <alignment horizontal="center" vertical="center" wrapText="1"/>
      <protection hidden="1"/>
    </xf>
    <xf numFmtId="0" fontId="8" fillId="0" borderId="88" xfId="0" applyFont="1" applyBorder="1" applyAlignment="1" applyProtection="1">
      <alignment horizontal="center" vertical="center" wrapText="1"/>
      <protection hidden="1"/>
    </xf>
    <xf numFmtId="0" fontId="21" fillId="0" borderId="74" xfId="0" applyFont="1" applyBorder="1" applyAlignment="1" applyProtection="1">
      <alignment horizontal="center" vertical="center"/>
      <protection hidden="1"/>
    </xf>
    <xf numFmtId="0" fontId="21" fillId="0" borderId="75" xfId="0" applyFont="1" applyBorder="1" applyAlignment="1" applyProtection="1">
      <alignment horizontal="center" vertical="center"/>
      <protection hidden="1"/>
    </xf>
    <xf numFmtId="0" fontId="21" fillId="0" borderId="76" xfId="0" applyFont="1" applyBorder="1" applyAlignment="1" applyProtection="1">
      <alignment horizontal="center" vertical="center"/>
      <protection hidden="1"/>
    </xf>
    <xf numFmtId="0" fontId="23" fillId="14" borderId="0" xfId="0" applyFont="1" applyFill="1" applyAlignment="1" applyProtection="1">
      <alignment horizontal="center" vertical="center" wrapText="1"/>
    </xf>
    <xf numFmtId="0" fontId="24" fillId="15" borderId="0" xfId="0" applyFont="1" applyFill="1" applyAlignment="1">
      <alignment horizontal="center" vertical="center"/>
    </xf>
    <xf numFmtId="0" fontId="6" fillId="10" borderId="0" xfId="0" applyFont="1" applyFill="1" applyAlignment="1">
      <alignment horizontal="center"/>
    </xf>
    <xf numFmtId="0" fontId="6" fillId="0" borderId="0" xfId="0" applyFont="1" applyAlignment="1">
      <alignment horizontal="left" vertical="center"/>
    </xf>
    <xf numFmtId="0" fontId="25" fillId="0" borderId="89" xfId="0" applyFont="1" applyFill="1" applyBorder="1" applyAlignment="1">
      <alignment horizontal="right" vertical="center" indent="2"/>
    </xf>
    <xf numFmtId="0" fontId="25" fillId="0" borderId="88" xfId="0" applyFont="1" applyFill="1" applyBorder="1" applyAlignment="1">
      <alignment horizontal="right" vertical="center" indent="2"/>
    </xf>
    <xf numFmtId="1" fontId="14" fillId="0" borderId="3" xfId="5" applyNumberFormat="1" applyFont="1" applyBorder="1" applyAlignment="1">
      <alignment horizontal="center" vertical="center"/>
    </xf>
    <xf numFmtId="1" fontId="14" fillId="0" borderId="8" xfId="5" applyNumberFormat="1" applyFont="1" applyBorder="1" applyAlignment="1">
      <alignment horizontal="center" vertical="center"/>
    </xf>
    <xf numFmtId="1" fontId="14" fillId="0" borderId="87" xfId="5" applyNumberFormat="1" applyFont="1" applyBorder="1" applyAlignment="1">
      <alignment horizontal="center" vertical="center"/>
    </xf>
    <xf numFmtId="1" fontId="14" fillId="0" borderId="92" xfId="5" applyNumberFormat="1" applyFont="1" applyBorder="1" applyAlignment="1">
      <alignment horizontal="center" vertical="center"/>
    </xf>
    <xf numFmtId="0" fontId="27" fillId="0" borderId="0" xfId="0" applyFont="1" applyAlignment="1">
      <alignment horizontal="left" wrapText="1" indent="2"/>
    </xf>
    <xf numFmtId="0" fontId="25" fillId="16" borderId="90" xfId="0" applyFont="1" applyFill="1" applyBorder="1" applyAlignment="1">
      <alignment horizontal="right" vertical="center" indent="2"/>
    </xf>
    <xf numFmtId="0" fontId="25" fillId="16" borderId="91" xfId="0" applyFont="1" applyFill="1" applyBorder="1" applyAlignment="1">
      <alignment horizontal="right" vertical="center" indent="2"/>
    </xf>
    <xf numFmtId="0" fontId="25" fillId="16" borderId="0" xfId="0" applyFont="1" applyFill="1" applyBorder="1" applyAlignment="1">
      <alignment horizontal="right" vertical="center" indent="2"/>
    </xf>
    <xf numFmtId="0" fontId="25" fillId="16" borderId="7" xfId="0" applyFont="1" applyFill="1" applyBorder="1" applyAlignment="1">
      <alignment horizontal="right" vertical="center" indent="2"/>
    </xf>
    <xf numFmtId="165" fontId="14" fillId="16" borderId="3" xfId="5" applyNumberFormat="1" applyFont="1" applyFill="1" applyBorder="1" applyAlignment="1">
      <alignment horizontal="center" vertical="center"/>
    </xf>
    <xf numFmtId="165" fontId="14" fillId="16" borderId="17" xfId="5" applyNumberFormat="1" applyFont="1" applyFill="1" applyBorder="1" applyAlignment="1">
      <alignment horizontal="center" vertical="center"/>
    </xf>
    <xf numFmtId="165" fontId="14" fillId="16" borderId="87" xfId="5" applyNumberFormat="1" applyFont="1" applyFill="1" applyBorder="1" applyAlignment="1">
      <alignment horizontal="center" vertical="center"/>
    </xf>
    <xf numFmtId="165" fontId="14" fillId="16" borderId="2" xfId="5" applyNumberFormat="1" applyFont="1" applyFill="1" applyBorder="1" applyAlignment="1">
      <alignment horizontal="center" vertical="center"/>
    </xf>
    <xf numFmtId="0" fontId="25" fillId="0" borderId="90" xfId="0" applyFont="1" applyFill="1" applyBorder="1" applyAlignment="1">
      <alignment horizontal="right" vertical="center" indent="2"/>
    </xf>
    <xf numFmtId="0" fontId="25" fillId="0" borderId="91" xfId="0" applyFont="1" applyFill="1" applyBorder="1" applyAlignment="1">
      <alignment horizontal="right" vertical="center" indent="2"/>
    </xf>
    <xf numFmtId="0" fontId="27" fillId="0" borderId="0" xfId="0" applyFont="1" applyFill="1" applyAlignment="1">
      <alignment horizontal="left" wrapText="1" indent="2"/>
    </xf>
    <xf numFmtId="0" fontId="7" fillId="10" borderId="0" xfId="0" applyFont="1" applyFill="1" applyAlignment="1">
      <alignment horizontal="center" wrapText="1"/>
    </xf>
    <xf numFmtId="165" fontId="14" fillId="16" borderId="87" xfId="5" applyNumberFormat="1" applyFont="1" applyFill="1" applyBorder="1" applyAlignment="1">
      <alignment horizontal="center" vertical="center" shrinkToFit="1"/>
    </xf>
    <xf numFmtId="165" fontId="14" fillId="16" borderId="2" xfId="5" applyNumberFormat="1" applyFont="1" applyFill="1" applyBorder="1" applyAlignment="1">
      <alignment horizontal="center" vertical="center" shrinkToFit="1"/>
    </xf>
    <xf numFmtId="165" fontId="14" fillId="16" borderId="3" xfId="5" applyNumberFormat="1" applyFont="1" applyFill="1" applyBorder="1" applyAlignment="1">
      <alignment horizontal="center" vertical="center" shrinkToFit="1"/>
    </xf>
    <xf numFmtId="165" fontId="14" fillId="16" borderId="17" xfId="5" applyNumberFormat="1" applyFont="1" applyFill="1" applyBorder="1" applyAlignment="1">
      <alignment horizontal="center" vertical="center" shrinkToFit="1"/>
    </xf>
    <xf numFmtId="0" fontId="11"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4" xfId="0" applyFont="1" applyBorder="1" applyAlignment="1" applyProtection="1">
      <alignment horizontal="center" wrapText="1"/>
      <protection hidden="1"/>
    </xf>
    <xf numFmtId="0" fontId="0" fillId="0" borderId="6" xfId="0" applyFont="1" applyBorder="1" applyAlignment="1" applyProtection="1">
      <alignment horizontal="center" wrapText="1"/>
      <protection hidden="1"/>
    </xf>
    <xf numFmtId="0" fontId="8" fillId="10" borderId="0" xfId="0" applyFont="1" applyFill="1" applyBorder="1" applyAlignment="1" applyProtection="1">
      <alignment horizontal="left" vertical="center" wrapText="1"/>
      <protection hidden="1"/>
    </xf>
    <xf numFmtId="0" fontId="36" fillId="0" borderId="0" xfId="0" applyFont="1" applyAlignment="1" applyProtection="1">
      <alignment horizontal="left" vertical="top" wrapText="1"/>
      <protection hidden="1"/>
    </xf>
    <xf numFmtId="0" fontId="9" fillId="10" borderId="27" xfId="0" applyFont="1" applyFill="1" applyBorder="1" applyAlignment="1" applyProtection="1">
      <alignment horizontal="left" vertical="center" wrapText="1"/>
      <protection hidden="1"/>
    </xf>
    <xf numFmtId="0" fontId="9" fillId="10" borderId="28" xfId="0" applyFont="1" applyFill="1" applyBorder="1" applyAlignment="1" applyProtection="1">
      <alignment horizontal="left" vertical="center" wrapText="1"/>
      <protection hidden="1"/>
    </xf>
    <xf numFmtId="0" fontId="9" fillId="10" borderId="29" xfId="0" applyFont="1" applyFill="1" applyBorder="1" applyAlignment="1" applyProtection="1">
      <alignment horizontal="left" vertical="center" wrapText="1"/>
      <protection hidden="1"/>
    </xf>
    <xf numFmtId="0" fontId="9" fillId="10" borderId="18" xfId="0" applyFont="1" applyFill="1" applyBorder="1" applyAlignment="1" applyProtection="1">
      <alignment horizontal="left" vertical="center" wrapText="1"/>
      <protection hidden="1"/>
    </xf>
    <xf numFmtId="0" fontId="9" fillId="10" borderId="0" xfId="0" applyFont="1" applyFill="1" applyBorder="1" applyAlignment="1" applyProtection="1">
      <alignment horizontal="left" vertical="center" wrapText="1"/>
      <protection hidden="1"/>
    </xf>
    <xf numFmtId="0" fontId="9" fillId="10" borderId="11" xfId="0" applyFont="1" applyFill="1" applyBorder="1" applyAlignment="1" applyProtection="1">
      <alignment horizontal="left" vertical="center" wrapText="1"/>
      <protection hidden="1"/>
    </xf>
    <xf numFmtId="0" fontId="9" fillId="10" borderId="30" xfId="0" applyFont="1" applyFill="1" applyBorder="1" applyAlignment="1" applyProtection="1">
      <alignment horizontal="left" vertical="center" wrapText="1"/>
      <protection hidden="1"/>
    </xf>
    <xf numFmtId="0" fontId="9" fillId="10" borderId="31" xfId="0" applyFont="1" applyFill="1" applyBorder="1" applyAlignment="1" applyProtection="1">
      <alignment horizontal="left" vertical="center" wrapText="1"/>
      <protection hidden="1"/>
    </xf>
    <xf numFmtId="0" fontId="9" fillId="10" borderId="32" xfId="0" applyFont="1" applyFill="1" applyBorder="1" applyAlignment="1" applyProtection="1">
      <alignment horizontal="left" vertical="center" wrapText="1"/>
      <protection hidden="1"/>
    </xf>
    <xf numFmtId="0" fontId="26" fillId="0" borderId="10" xfId="0" applyFont="1" applyBorder="1" applyAlignment="1" applyProtection="1">
      <alignment horizontal="right" wrapText="1"/>
      <protection hidden="1"/>
    </xf>
    <xf numFmtId="0" fontId="6" fillId="11" borderId="0" xfId="0" applyFont="1" applyFill="1" applyAlignment="1" applyProtection="1">
      <alignment horizontal="left" vertical="top"/>
      <protection hidden="1"/>
    </xf>
    <xf numFmtId="0" fontId="19" fillId="12" borderId="0" xfId="0" applyFont="1" applyFill="1" applyAlignment="1" applyProtection="1">
      <alignment horizontal="center" vertical="center" wrapText="1"/>
      <protection hidden="1"/>
    </xf>
    <xf numFmtId="2" fontId="0" fillId="0" borderId="1" xfId="0" applyNumberFormat="1" applyBorder="1" applyAlignment="1">
      <alignment horizontal="center"/>
    </xf>
    <xf numFmtId="2" fontId="0" fillId="0" borderId="4" xfId="0" applyNumberFormat="1" applyBorder="1" applyAlignment="1">
      <alignment horizontal="left"/>
    </xf>
    <xf numFmtId="2" fontId="0" fillId="0" borderId="6" xfId="0" applyNumberFormat="1" applyBorder="1" applyAlignment="1">
      <alignment horizontal="left"/>
    </xf>
    <xf numFmtId="0" fontId="0" fillId="25" borderId="4" xfId="0" applyFill="1" applyBorder="1" applyAlignment="1">
      <alignment horizontal="center"/>
    </xf>
    <xf numFmtId="0" fontId="0" fillId="25" borderId="5" xfId="0" applyFill="1" applyBorder="1" applyAlignment="1">
      <alignment horizontal="center"/>
    </xf>
    <xf numFmtId="0" fontId="0" fillId="25" borderId="6" xfId="0" applyFill="1" applyBorder="1" applyAlignment="1">
      <alignment horizontal="center"/>
    </xf>
    <xf numFmtId="0" fontId="0" fillId="26" borderId="44" xfId="0" applyFill="1" applyBorder="1" applyAlignment="1">
      <alignment horizontal="center"/>
    </xf>
    <xf numFmtId="0" fontId="0" fillId="26" borderId="45" xfId="0" applyFill="1" applyBorder="1" applyAlignment="1">
      <alignment horizontal="center"/>
    </xf>
    <xf numFmtId="0" fontId="0" fillId="26" borderId="46" xfId="0" applyFill="1" applyBorder="1" applyAlignment="1">
      <alignment horizontal="center"/>
    </xf>
    <xf numFmtId="0" fontId="0" fillId="24" borderId="44" xfId="0" applyFill="1" applyBorder="1" applyAlignment="1">
      <alignment horizontal="center"/>
    </xf>
    <xf numFmtId="0" fontId="0" fillId="24" borderId="45" xfId="0" applyFill="1" applyBorder="1" applyAlignment="1">
      <alignment horizontal="center"/>
    </xf>
    <xf numFmtId="0" fontId="0" fillId="24" borderId="46" xfId="0" applyFill="1" applyBorder="1" applyAlignment="1">
      <alignment horizontal="center"/>
    </xf>
    <xf numFmtId="0" fontId="0" fillId="21" borderId="44" xfId="0" applyFill="1" applyBorder="1" applyAlignment="1">
      <alignment horizontal="center"/>
    </xf>
    <xf numFmtId="0" fontId="0" fillId="21" borderId="45" xfId="0" applyFill="1" applyBorder="1" applyAlignment="1">
      <alignment horizontal="center"/>
    </xf>
    <xf numFmtId="0" fontId="0" fillId="21" borderId="46" xfId="0" applyFill="1" applyBorder="1" applyAlignment="1">
      <alignment horizontal="center"/>
    </xf>
  </cellXfs>
  <cellStyles count="10">
    <cellStyle name="Prozent" xfId="4" builtinId="5"/>
    <cellStyle name="Prozent 2" xfId="5"/>
    <cellStyle name="Prozent 2 2" xfId="6"/>
    <cellStyle name="Standard" xfId="0" builtinId="0"/>
    <cellStyle name="Standard 2" xfId="1"/>
    <cellStyle name="Standard 2 2" xfId="7"/>
    <cellStyle name="Standard 2 2 2" xfId="8"/>
    <cellStyle name="Standard 2 2 3" xfId="9"/>
    <cellStyle name="Standard 3" xfId="2"/>
    <cellStyle name="Standard 3 2" xfId="3"/>
  </cellStyles>
  <dxfs count="58">
    <dxf>
      <fill>
        <patternFill>
          <bgColor rgb="FFFDAB0C"/>
        </patternFill>
      </fill>
    </dxf>
    <dxf>
      <fill>
        <patternFill>
          <bgColor rgb="FF92D050"/>
        </patternFill>
      </fill>
    </dxf>
    <dxf>
      <fill>
        <patternFill>
          <bgColor rgb="FFFF3300"/>
        </patternFill>
      </fill>
    </dxf>
    <dxf>
      <fill>
        <patternFill>
          <bgColor rgb="FFFDAB0C"/>
        </patternFill>
      </fill>
    </dxf>
    <dxf>
      <fill>
        <patternFill>
          <bgColor rgb="FF92D050"/>
        </patternFill>
      </fill>
    </dxf>
    <dxf>
      <fill>
        <patternFill>
          <bgColor rgb="FFFF3300"/>
        </patternFill>
      </fill>
    </dxf>
    <dxf>
      <fill>
        <patternFill>
          <bgColor rgb="FFFDAB0C"/>
        </patternFill>
      </fill>
    </dxf>
    <dxf>
      <fill>
        <patternFill>
          <bgColor rgb="FF92D050"/>
        </patternFill>
      </fill>
    </dxf>
    <dxf>
      <fill>
        <patternFill>
          <bgColor rgb="FFFF3300"/>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rgb="FFFDAB0C"/>
        </patternFill>
      </fill>
    </dxf>
    <dxf>
      <fill>
        <patternFill>
          <bgColor rgb="FF92D050"/>
        </patternFill>
      </fill>
    </dxf>
    <dxf>
      <fill>
        <patternFill>
          <bgColor rgb="FFFF3300"/>
        </patternFill>
      </fill>
    </dxf>
    <dxf>
      <fill>
        <patternFill>
          <bgColor rgb="FFFDAB0C"/>
        </patternFill>
      </fill>
    </dxf>
    <dxf>
      <fill>
        <patternFill>
          <bgColor rgb="FF92D050"/>
        </patternFill>
      </fill>
    </dxf>
    <dxf>
      <fill>
        <patternFill>
          <bgColor rgb="FFFF3300"/>
        </patternFill>
      </fill>
    </dxf>
    <dxf>
      <fill>
        <patternFill>
          <bgColor rgb="FFFDAB0C"/>
        </patternFill>
      </fill>
    </dxf>
    <dxf>
      <fill>
        <patternFill>
          <bgColor rgb="FF92D050"/>
        </patternFill>
      </fill>
    </dxf>
    <dxf>
      <fill>
        <patternFill>
          <bgColor rgb="FFFF3300"/>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rgb="FFFFFF00"/>
        </patternFill>
      </fill>
    </dxf>
    <dxf>
      <fill>
        <patternFill>
          <bgColor rgb="FFFDAB0C"/>
        </patternFill>
      </fill>
    </dxf>
    <dxf>
      <fill>
        <patternFill>
          <bgColor rgb="FF92D050"/>
        </patternFill>
      </fill>
    </dxf>
    <dxf>
      <fill>
        <patternFill>
          <bgColor rgb="FFFF3300"/>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rgb="FFFDAB0C"/>
        </patternFill>
      </fill>
    </dxf>
    <dxf>
      <fill>
        <patternFill>
          <bgColor rgb="FF92D050"/>
        </patternFill>
      </fill>
    </dxf>
    <dxf>
      <fill>
        <patternFill>
          <bgColor rgb="FFFF3300"/>
        </patternFill>
      </fill>
    </dxf>
    <dxf>
      <fill>
        <patternFill>
          <bgColor rgb="FFFDAB0C"/>
        </patternFill>
      </fill>
    </dxf>
    <dxf>
      <fill>
        <patternFill>
          <bgColor rgb="FF92D050"/>
        </patternFill>
      </fill>
    </dxf>
    <dxf>
      <fill>
        <patternFill>
          <bgColor rgb="FFFF3300"/>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colors>
    <mruColors>
      <color rgb="FF92D050"/>
      <color rgb="FFFF3300"/>
      <color rgb="FFFDAB0C"/>
      <color rgb="FF00B050"/>
      <color rgb="FFB1A0C7"/>
      <color rgb="FF99CCFF"/>
      <color rgb="FFCCFFCC"/>
      <color rgb="FFFFFF99"/>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3059988475579123"/>
        </c:manualLayout>
      </c:layout>
      <c:barChart>
        <c:barDir val="col"/>
        <c:grouping val="clustered"/>
        <c:varyColors val="0"/>
        <c:ser>
          <c:idx val="0"/>
          <c:order val="0"/>
          <c:spPr>
            <a:solidFill>
              <a:srgbClr val="92D050"/>
            </a:solidFill>
            <a:ln>
              <a:solidFill>
                <a:schemeClr val="tx1"/>
              </a:solidFill>
            </a:ln>
          </c:spPr>
          <c:invertIfNegative val="0"/>
          <c:dPt>
            <c:idx val="0"/>
            <c:invertIfNegative val="0"/>
            <c:bubble3D val="0"/>
            <c:spPr>
              <a:solidFill>
                <a:srgbClr val="FDAB0C"/>
              </a:solidFill>
              <a:ln>
                <a:solidFill>
                  <a:schemeClr val="tx1"/>
                </a:solidFill>
              </a:ln>
            </c:spPr>
            <c:extLst>
              <c:ext xmlns:c16="http://schemas.microsoft.com/office/drawing/2014/chart" uri="{C3380CC4-5D6E-409C-BE32-E72D297353CC}">
                <c16:uniqueId val="{00000001-DAD7-4DEE-B711-7A1C23222234}"/>
              </c:ext>
            </c:extLst>
          </c:dPt>
          <c:dPt>
            <c:idx val="1"/>
            <c:invertIfNegative val="0"/>
            <c:bubble3D val="0"/>
            <c:extLst>
              <c:ext xmlns:c16="http://schemas.microsoft.com/office/drawing/2014/chart" uri="{C3380CC4-5D6E-409C-BE32-E72D297353CC}">
                <c16:uniqueId val="{00000003-DAD7-4DEE-B711-7A1C23222234}"/>
              </c:ext>
            </c:extLst>
          </c:dPt>
          <c:dPt>
            <c:idx val="2"/>
            <c:invertIfNegative val="0"/>
            <c:bubble3D val="0"/>
            <c:spPr>
              <a:solidFill>
                <a:srgbClr val="FF3300"/>
              </a:solidFill>
              <a:ln>
                <a:solidFill>
                  <a:schemeClr val="tx1"/>
                </a:solidFill>
              </a:ln>
            </c:spPr>
            <c:extLst>
              <c:ext xmlns:c16="http://schemas.microsoft.com/office/drawing/2014/chart" uri="{C3380CC4-5D6E-409C-BE32-E72D297353CC}">
                <c16:uniqueId val="{0000000B-A97B-4D78-9AD5-080825C04F75}"/>
              </c:ext>
            </c:extLst>
          </c:dPt>
          <c:dPt>
            <c:idx val="3"/>
            <c:invertIfNegative val="0"/>
            <c:bubble3D val="0"/>
            <c:spPr>
              <a:solidFill>
                <a:srgbClr val="FDAB0C"/>
              </a:solidFill>
              <a:ln>
                <a:solidFill>
                  <a:schemeClr val="tx1"/>
                </a:solidFill>
              </a:ln>
            </c:spPr>
            <c:extLst>
              <c:ext xmlns:c16="http://schemas.microsoft.com/office/drawing/2014/chart" uri="{C3380CC4-5D6E-409C-BE32-E72D297353CC}">
                <c16:uniqueId val="{00000005-DAD7-4DEE-B711-7A1C23222234}"/>
              </c:ext>
            </c:extLst>
          </c:dPt>
          <c:dPt>
            <c:idx val="4"/>
            <c:invertIfNegative val="0"/>
            <c:bubble3D val="0"/>
            <c:spPr>
              <a:solidFill>
                <a:srgbClr val="FF3300"/>
              </a:solidFill>
              <a:ln>
                <a:solidFill>
                  <a:schemeClr val="tx1"/>
                </a:solidFill>
              </a:ln>
            </c:spPr>
            <c:extLst>
              <c:ext xmlns:c16="http://schemas.microsoft.com/office/drawing/2014/chart" uri="{C3380CC4-5D6E-409C-BE32-E72D297353CC}">
                <c16:uniqueId val="{0000000C-A97B-4D78-9AD5-080825C04F75}"/>
              </c:ext>
            </c:extLst>
          </c:dPt>
          <c:dPt>
            <c:idx val="7"/>
            <c:invertIfNegative val="0"/>
            <c:bubble3D val="0"/>
            <c:spPr>
              <a:solidFill>
                <a:srgbClr val="FDAB0C"/>
              </a:solidFill>
              <a:ln>
                <a:solidFill>
                  <a:schemeClr val="tx1"/>
                </a:solidFill>
              </a:ln>
            </c:spPr>
            <c:extLst>
              <c:ext xmlns:c16="http://schemas.microsoft.com/office/drawing/2014/chart" uri="{C3380CC4-5D6E-409C-BE32-E72D297353CC}">
                <c16:uniqueId val="{0000000A-A97B-4D78-9AD5-080825C04F75}"/>
              </c:ext>
            </c:extLst>
          </c:dPt>
          <c:dPt>
            <c:idx val="8"/>
            <c:invertIfNegative val="0"/>
            <c:bubble3D val="0"/>
            <c:extLst>
              <c:ext xmlns:c16="http://schemas.microsoft.com/office/drawing/2014/chart" uri="{C3380CC4-5D6E-409C-BE32-E72D297353CC}">
                <c16:uniqueId val="{00000007-DAD7-4DEE-B711-7A1C23222234}"/>
              </c:ext>
            </c:extLst>
          </c:dPt>
          <c:dPt>
            <c:idx val="10"/>
            <c:invertIfNegative val="0"/>
            <c:bubble3D val="0"/>
            <c:extLst>
              <c:ext xmlns:c16="http://schemas.microsoft.com/office/drawing/2014/chart" uri="{C3380CC4-5D6E-409C-BE32-E72D297353CC}">
                <c16:uniqueId val="{00000009-DAD7-4DEE-B711-7A1C23222234}"/>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K_Dat!$N$19:$W$20</c:f>
              <c:multiLvlStrCache>
                <c:ptCount val="10"/>
                <c:lvl>
                  <c:pt idx="0">
                    <c:v>8a</c:v>
                  </c:pt>
                  <c:pt idx="1">
                    <c:v>8b</c:v>
                  </c:pt>
                  <c:pt idx="2">
                    <c:v>9</c:v>
                  </c:pt>
                  <c:pt idx="3">
                    <c:v>10</c:v>
                  </c:pt>
                  <c:pt idx="4">
                    <c:v>11</c:v>
                  </c:pt>
                  <c:pt idx="5">
                    <c:v>12</c:v>
                  </c:pt>
                  <c:pt idx="6">
                    <c:v>13</c:v>
                  </c:pt>
                  <c:pt idx="7">
                    <c:v>14</c:v>
                  </c:pt>
                  <c:pt idx="8">
                    <c:v>15</c:v>
                  </c:pt>
                  <c:pt idx="9">
                    <c:v>16</c:v>
                  </c:pt>
                </c:lvl>
                <c:lvl>
                  <c:pt idx="0">
                    <c:v>Zeitpunkt
(Kalender)
markieren</c:v>
                  </c:pt>
                  <c:pt idx="1">
                    <c:v>Zeitpunkt
(Kalender)
ermitteln</c:v>
                  </c:pt>
                  <c:pt idx="2">
                    <c:v>Größenwert
(g)
ermitteln</c:v>
                  </c:pt>
                  <c:pt idx="3">
                    <c:v>Längen
(km)
ordnen</c:v>
                  </c:pt>
                  <c:pt idx="4">
                    <c:v>Informa-
tionen
nutzen</c:v>
                  </c:pt>
                  <c:pt idx="5">
                    <c:v>achsensym-
metrische
Figur
erkennen</c:v>
                  </c:pt>
                  <c:pt idx="6">
                    <c:v>Größenwert
(km)
zuordnen</c:v>
                  </c:pt>
                  <c:pt idx="7">
                    <c:v>parallele
Geraden
markieren</c:v>
                  </c:pt>
                  <c:pt idx="8">
                    <c:v>Größenwert
(kg)
ermitteln</c:v>
                  </c:pt>
                  <c:pt idx="9">
                    <c:v>kombina-
torische
Aufgabe
lösen</c:v>
                  </c:pt>
                </c:lvl>
              </c:multiLvlStrCache>
            </c:multiLvlStrRef>
          </c:cat>
          <c:val>
            <c:numRef>
              <c:f>K_Dat!$N$21:$W$21</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DAD7-4DEE-B711-7A1C23222234}"/>
            </c:ext>
          </c:extLst>
        </c:ser>
        <c:dLbls>
          <c:showLegendKey val="0"/>
          <c:showVal val="0"/>
          <c:showCatName val="0"/>
          <c:showSerName val="0"/>
          <c:showPercent val="0"/>
          <c:showBubbleSize val="0"/>
        </c:dLbls>
        <c:gapWidth val="75"/>
        <c:axId val="46922752"/>
        <c:axId val="47260416"/>
      </c:barChart>
      <c:catAx>
        <c:axId val="46922752"/>
        <c:scaling>
          <c:orientation val="minMax"/>
        </c:scaling>
        <c:delete val="0"/>
        <c:axPos val="b"/>
        <c:numFmt formatCode="General" sourceLinked="0"/>
        <c:majorTickMark val="out"/>
        <c:minorTickMark val="none"/>
        <c:tickLblPos val="nextTo"/>
        <c:txPr>
          <a:bodyPr/>
          <a:lstStyle/>
          <a:p>
            <a:pPr>
              <a:defRPr sz="700">
                <a:latin typeface="+mn-lt"/>
              </a:defRPr>
            </a:pPr>
            <a:endParaRPr lang="de-DE"/>
          </a:p>
        </c:txPr>
        <c:crossAx val="47260416"/>
        <c:crosses val="autoZero"/>
        <c:auto val="1"/>
        <c:lblAlgn val="ctr"/>
        <c:lblOffset val="100"/>
        <c:noMultiLvlLbl val="0"/>
      </c:catAx>
      <c:valAx>
        <c:axId val="47260416"/>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46922752"/>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3059988475579123"/>
        </c:manualLayout>
      </c:layout>
      <c:barChart>
        <c:barDir val="col"/>
        <c:grouping val="clustered"/>
        <c:varyColors val="0"/>
        <c:ser>
          <c:idx val="0"/>
          <c:order val="0"/>
          <c:spPr>
            <a:solidFill>
              <a:srgbClr val="92D050"/>
            </a:solidFill>
            <a:ln>
              <a:solidFill>
                <a:schemeClr val="tx1"/>
              </a:solidFill>
            </a:ln>
          </c:spPr>
          <c:invertIfNegative val="0"/>
          <c:dPt>
            <c:idx val="0"/>
            <c:invertIfNegative val="0"/>
            <c:bubble3D val="0"/>
            <c:spPr>
              <a:solidFill>
                <a:srgbClr val="FDAB0C"/>
              </a:solidFill>
              <a:ln>
                <a:solidFill>
                  <a:schemeClr val="tx1"/>
                </a:solidFill>
              </a:ln>
            </c:spPr>
            <c:extLst>
              <c:ext xmlns:c16="http://schemas.microsoft.com/office/drawing/2014/chart" uri="{C3380CC4-5D6E-409C-BE32-E72D297353CC}">
                <c16:uniqueId val="{00000001-AC30-4857-8C91-5D8500712DD1}"/>
              </c:ext>
            </c:extLst>
          </c:dPt>
          <c:dPt>
            <c:idx val="1"/>
            <c:invertIfNegative val="0"/>
            <c:bubble3D val="0"/>
            <c:extLst>
              <c:ext xmlns:c16="http://schemas.microsoft.com/office/drawing/2014/chart" uri="{C3380CC4-5D6E-409C-BE32-E72D297353CC}">
                <c16:uniqueId val="{00000002-AC30-4857-8C91-5D8500712DD1}"/>
              </c:ext>
            </c:extLst>
          </c:dPt>
          <c:dPt>
            <c:idx val="2"/>
            <c:invertIfNegative val="0"/>
            <c:bubble3D val="0"/>
            <c:spPr>
              <a:solidFill>
                <a:srgbClr val="FF3300"/>
              </a:solidFill>
              <a:ln>
                <a:solidFill>
                  <a:schemeClr val="tx1"/>
                </a:solidFill>
              </a:ln>
            </c:spPr>
            <c:extLst>
              <c:ext xmlns:c16="http://schemas.microsoft.com/office/drawing/2014/chart" uri="{C3380CC4-5D6E-409C-BE32-E72D297353CC}">
                <c16:uniqueId val="{00000004-AC30-4857-8C91-5D8500712DD1}"/>
              </c:ext>
            </c:extLst>
          </c:dPt>
          <c:dPt>
            <c:idx val="3"/>
            <c:invertIfNegative val="0"/>
            <c:bubble3D val="0"/>
            <c:spPr>
              <a:solidFill>
                <a:srgbClr val="FDAB0C"/>
              </a:solidFill>
              <a:ln>
                <a:solidFill>
                  <a:schemeClr val="tx1"/>
                </a:solidFill>
              </a:ln>
            </c:spPr>
            <c:extLst>
              <c:ext xmlns:c16="http://schemas.microsoft.com/office/drawing/2014/chart" uri="{C3380CC4-5D6E-409C-BE32-E72D297353CC}">
                <c16:uniqueId val="{00000006-AC30-4857-8C91-5D8500712DD1}"/>
              </c:ext>
            </c:extLst>
          </c:dPt>
          <c:dPt>
            <c:idx val="4"/>
            <c:invertIfNegative val="0"/>
            <c:bubble3D val="0"/>
            <c:spPr>
              <a:solidFill>
                <a:srgbClr val="FF3300"/>
              </a:solidFill>
              <a:ln>
                <a:solidFill>
                  <a:schemeClr val="tx1"/>
                </a:solidFill>
              </a:ln>
            </c:spPr>
            <c:extLst>
              <c:ext xmlns:c16="http://schemas.microsoft.com/office/drawing/2014/chart" uri="{C3380CC4-5D6E-409C-BE32-E72D297353CC}">
                <c16:uniqueId val="{00000008-AC30-4857-8C91-5D8500712DD1}"/>
              </c:ext>
            </c:extLst>
          </c:dPt>
          <c:dPt>
            <c:idx val="7"/>
            <c:invertIfNegative val="0"/>
            <c:bubble3D val="0"/>
            <c:spPr>
              <a:solidFill>
                <a:srgbClr val="FDAB0C"/>
              </a:solidFill>
              <a:ln>
                <a:solidFill>
                  <a:schemeClr val="tx1"/>
                </a:solidFill>
              </a:ln>
            </c:spPr>
            <c:extLst>
              <c:ext xmlns:c16="http://schemas.microsoft.com/office/drawing/2014/chart" uri="{C3380CC4-5D6E-409C-BE32-E72D297353CC}">
                <c16:uniqueId val="{0000000A-AC30-4857-8C91-5D8500712DD1}"/>
              </c:ext>
            </c:extLst>
          </c:dPt>
          <c:dPt>
            <c:idx val="8"/>
            <c:invertIfNegative val="0"/>
            <c:bubble3D val="0"/>
            <c:extLst>
              <c:ext xmlns:c16="http://schemas.microsoft.com/office/drawing/2014/chart" uri="{C3380CC4-5D6E-409C-BE32-E72D297353CC}">
                <c16:uniqueId val="{0000000B-AC30-4857-8C91-5D8500712DD1}"/>
              </c:ext>
            </c:extLst>
          </c:dPt>
          <c:dPt>
            <c:idx val="10"/>
            <c:invertIfNegative val="0"/>
            <c:bubble3D val="0"/>
            <c:extLst>
              <c:ext xmlns:c16="http://schemas.microsoft.com/office/drawing/2014/chart" uri="{C3380CC4-5D6E-409C-BE32-E72D297353CC}">
                <c16:uniqueId val="{0000000C-AC30-4857-8C91-5D8500712DD1}"/>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S_Dat!$N$19:$W$20</c:f>
              <c:multiLvlStrCache>
                <c:ptCount val="10"/>
                <c:lvl>
                  <c:pt idx="0">
                    <c:v>8a</c:v>
                  </c:pt>
                  <c:pt idx="1">
                    <c:v>8b</c:v>
                  </c:pt>
                  <c:pt idx="2">
                    <c:v>9</c:v>
                  </c:pt>
                  <c:pt idx="3">
                    <c:v>10</c:v>
                  </c:pt>
                  <c:pt idx="4">
                    <c:v>11</c:v>
                  </c:pt>
                  <c:pt idx="5">
                    <c:v>12</c:v>
                  </c:pt>
                  <c:pt idx="6">
                    <c:v>13</c:v>
                  </c:pt>
                  <c:pt idx="7">
                    <c:v>14</c:v>
                  </c:pt>
                  <c:pt idx="8">
                    <c:v>15</c:v>
                  </c:pt>
                  <c:pt idx="9">
                    <c:v>16</c:v>
                  </c:pt>
                </c:lvl>
                <c:lvl>
                  <c:pt idx="0">
                    <c:v>Zeitpunkt
(Kalender)
markieren</c:v>
                  </c:pt>
                  <c:pt idx="1">
                    <c:v>Zeitpunkt
(Kalender)
ermitteln</c:v>
                  </c:pt>
                  <c:pt idx="2">
                    <c:v>Größenwert
(g)
ermitteln</c:v>
                  </c:pt>
                  <c:pt idx="3">
                    <c:v>Längen
(km)
ordnen</c:v>
                  </c:pt>
                  <c:pt idx="4">
                    <c:v>Informa-
tionen
nutzen</c:v>
                  </c:pt>
                  <c:pt idx="5">
                    <c:v>achsensym-
metrische
Figur
erkennen</c:v>
                  </c:pt>
                  <c:pt idx="6">
                    <c:v>Größenwert
(km)
zuordnen</c:v>
                  </c:pt>
                  <c:pt idx="7">
                    <c:v>parallele
Geraden
markieren</c:v>
                  </c:pt>
                  <c:pt idx="8">
                    <c:v>Größenwert
(kg)
ermitteln</c:v>
                  </c:pt>
                  <c:pt idx="9">
                    <c:v>kombina-
torische
Aufgabe
lösen</c:v>
                  </c:pt>
                </c:lvl>
              </c:multiLvlStrCache>
            </c:multiLvlStrRef>
          </c:cat>
          <c:val>
            <c:numRef>
              <c:f>S_Dat!$N$21:$W$21</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D-AC30-4857-8C91-5D8500712DD1}"/>
            </c:ext>
          </c:extLst>
        </c:ser>
        <c:dLbls>
          <c:showLegendKey val="0"/>
          <c:showVal val="0"/>
          <c:showCatName val="0"/>
          <c:showSerName val="0"/>
          <c:showPercent val="0"/>
          <c:showBubbleSize val="0"/>
        </c:dLbls>
        <c:gapWidth val="75"/>
        <c:axId val="46922752"/>
        <c:axId val="47260416"/>
      </c:barChart>
      <c:catAx>
        <c:axId val="46922752"/>
        <c:scaling>
          <c:orientation val="minMax"/>
        </c:scaling>
        <c:delete val="0"/>
        <c:axPos val="b"/>
        <c:numFmt formatCode="General" sourceLinked="0"/>
        <c:majorTickMark val="out"/>
        <c:minorTickMark val="none"/>
        <c:tickLblPos val="nextTo"/>
        <c:txPr>
          <a:bodyPr/>
          <a:lstStyle/>
          <a:p>
            <a:pPr>
              <a:defRPr sz="700">
                <a:latin typeface="+mn-lt"/>
              </a:defRPr>
            </a:pPr>
            <a:endParaRPr lang="de-DE"/>
          </a:p>
        </c:txPr>
        <c:crossAx val="47260416"/>
        <c:crosses val="autoZero"/>
        <c:auto val="1"/>
        <c:lblAlgn val="ctr"/>
        <c:lblOffset val="100"/>
        <c:noMultiLvlLbl val="0"/>
      </c:catAx>
      <c:valAx>
        <c:axId val="47260416"/>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46922752"/>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5785440613026E-2"/>
          <c:y val="0.12894047619047619"/>
          <c:w val="0.90944236909323117"/>
          <c:h val="0.52863658625468002"/>
        </c:manualLayout>
      </c:layout>
      <c:barChart>
        <c:barDir val="col"/>
        <c:grouping val="clustered"/>
        <c:varyColors val="0"/>
        <c:ser>
          <c:idx val="0"/>
          <c:order val="0"/>
          <c:spPr>
            <a:solidFill>
              <a:srgbClr val="FDAB0C"/>
            </a:solidFill>
            <a:ln>
              <a:solidFill>
                <a:schemeClr val="tx1"/>
              </a:solidFill>
            </a:ln>
          </c:spPr>
          <c:invertIfNegative val="0"/>
          <c:dPt>
            <c:idx val="3"/>
            <c:invertIfNegative val="0"/>
            <c:bubble3D val="0"/>
            <c:spPr>
              <a:solidFill>
                <a:srgbClr val="92D050"/>
              </a:solidFill>
              <a:ln>
                <a:solidFill>
                  <a:schemeClr val="tx1"/>
                </a:solidFill>
              </a:ln>
            </c:spPr>
            <c:extLst>
              <c:ext xmlns:c16="http://schemas.microsoft.com/office/drawing/2014/chart" uri="{C3380CC4-5D6E-409C-BE32-E72D297353CC}">
                <c16:uniqueId val="{00000001-0A8C-4F19-8459-B4A6B0F22168}"/>
              </c:ext>
            </c:extLst>
          </c:dPt>
          <c:dPt>
            <c:idx val="4"/>
            <c:invertIfNegative val="0"/>
            <c:bubble3D val="0"/>
            <c:extLst>
              <c:ext xmlns:c16="http://schemas.microsoft.com/office/drawing/2014/chart" uri="{C3380CC4-5D6E-409C-BE32-E72D297353CC}">
                <c16:uniqueId val="{00000002-0A8C-4F19-8459-B4A6B0F22168}"/>
              </c:ext>
            </c:extLst>
          </c:dPt>
          <c:dPt>
            <c:idx val="5"/>
            <c:invertIfNegative val="0"/>
            <c:bubble3D val="0"/>
            <c:spPr>
              <a:solidFill>
                <a:srgbClr val="92D050"/>
              </a:solidFill>
              <a:ln>
                <a:solidFill>
                  <a:schemeClr val="tx1"/>
                </a:solidFill>
              </a:ln>
            </c:spPr>
            <c:extLst>
              <c:ext xmlns:c16="http://schemas.microsoft.com/office/drawing/2014/chart" uri="{C3380CC4-5D6E-409C-BE32-E72D297353CC}">
                <c16:uniqueId val="{00000004-0A8C-4F19-8459-B4A6B0F22168}"/>
              </c:ext>
            </c:extLst>
          </c:dPt>
          <c:dPt>
            <c:idx val="6"/>
            <c:invertIfNegative val="0"/>
            <c:bubble3D val="0"/>
            <c:spPr>
              <a:solidFill>
                <a:srgbClr val="92D050"/>
              </a:solidFill>
              <a:ln>
                <a:solidFill>
                  <a:schemeClr val="tx1"/>
                </a:solidFill>
              </a:ln>
            </c:spPr>
            <c:extLst>
              <c:ext xmlns:c16="http://schemas.microsoft.com/office/drawing/2014/chart" uri="{C3380CC4-5D6E-409C-BE32-E72D297353CC}">
                <c16:uniqueId val="{00000006-0A8C-4F19-8459-B4A6B0F22168}"/>
              </c:ext>
            </c:extLst>
          </c:dPt>
          <c:dPt>
            <c:idx val="7"/>
            <c:invertIfNegative val="0"/>
            <c:bubble3D val="0"/>
            <c:spPr>
              <a:solidFill>
                <a:srgbClr val="92D050"/>
              </a:solidFill>
              <a:ln>
                <a:solidFill>
                  <a:schemeClr val="tx1"/>
                </a:solidFill>
              </a:ln>
            </c:spPr>
            <c:extLst>
              <c:ext xmlns:c16="http://schemas.microsoft.com/office/drawing/2014/chart" uri="{C3380CC4-5D6E-409C-BE32-E72D297353CC}">
                <c16:uniqueId val="{00000008-0A8C-4F19-8459-B4A6B0F22168}"/>
              </c:ext>
            </c:extLst>
          </c:dPt>
          <c:dPt>
            <c:idx val="8"/>
            <c:invertIfNegative val="0"/>
            <c:bubble3D val="0"/>
            <c:spPr>
              <a:solidFill>
                <a:srgbClr val="92D050"/>
              </a:solidFill>
              <a:ln>
                <a:solidFill>
                  <a:schemeClr val="tx1"/>
                </a:solidFill>
              </a:ln>
            </c:spPr>
            <c:extLst>
              <c:ext xmlns:c16="http://schemas.microsoft.com/office/drawing/2014/chart" uri="{C3380CC4-5D6E-409C-BE32-E72D297353CC}">
                <c16:uniqueId val="{0000000A-0A8C-4F19-8459-B4A6B0F22168}"/>
              </c:ext>
            </c:extLst>
          </c:dPt>
          <c:dPt>
            <c:idx val="9"/>
            <c:invertIfNegative val="0"/>
            <c:bubble3D val="0"/>
            <c:spPr>
              <a:solidFill>
                <a:srgbClr val="92D050"/>
              </a:solidFill>
              <a:ln>
                <a:solidFill>
                  <a:schemeClr val="tx1"/>
                </a:solidFill>
              </a:ln>
            </c:spPr>
            <c:extLst>
              <c:ext xmlns:c16="http://schemas.microsoft.com/office/drawing/2014/chart" uri="{C3380CC4-5D6E-409C-BE32-E72D297353CC}">
                <c16:uniqueId val="{0000000C-0A8C-4F19-8459-B4A6B0F22168}"/>
              </c:ext>
            </c:extLst>
          </c:dPt>
          <c:dPt>
            <c:idx val="10"/>
            <c:invertIfNegative val="0"/>
            <c:bubble3D val="0"/>
            <c:spPr>
              <a:solidFill>
                <a:srgbClr val="92D050"/>
              </a:solidFill>
              <a:ln>
                <a:solidFill>
                  <a:schemeClr val="tx1"/>
                </a:solidFill>
              </a:ln>
            </c:spPr>
            <c:extLst>
              <c:ext xmlns:c16="http://schemas.microsoft.com/office/drawing/2014/chart" uri="{C3380CC4-5D6E-409C-BE32-E72D297353CC}">
                <c16:uniqueId val="{0000000E-0A8C-4F19-8459-B4A6B0F22168}"/>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S_Dat!$C$19:$M$20</c:f>
              <c:multiLvlStrCache>
                <c:ptCount val="11"/>
                <c:lvl>
                  <c:pt idx="0">
                    <c:v>1a</c:v>
                  </c:pt>
                  <c:pt idx="1">
                    <c:v>1b</c:v>
                  </c:pt>
                  <c:pt idx="2">
                    <c:v>1c</c:v>
                  </c:pt>
                  <c:pt idx="3">
                    <c:v>1d</c:v>
                  </c:pt>
                  <c:pt idx="4">
                    <c:v>1e</c:v>
                  </c:pt>
                  <c:pt idx="5">
                    <c:v>2</c:v>
                  </c:pt>
                  <c:pt idx="6">
                    <c:v>3</c:v>
                  </c:pt>
                  <c:pt idx="7">
                    <c:v>4</c:v>
                  </c:pt>
                  <c:pt idx="8">
                    <c:v>5</c:v>
                  </c:pt>
                  <c:pt idx="9">
                    <c:v>6</c:v>
                  </c:pt>
                  <c:pt idx="10">
                    <c:v>7</c:v>
                  </c:pt>
                </c:lvl>
                <c:lvl>
                  <c:pt idx="0">
                    <c:v>Differenz
berechnen</c:v>
                  </c:pt>
                  <c:pt idx="1">
                    <c:v>Produkt
berechnen</c:v>
                  </c:pt>
                  <c:pt idx="2">
                    <c:v>Quotient
berechnen</c:v>
                  </c:pt>
                  <c:pt idx="3">
                    <c:v>Klammer
beachten</c:v>
                  </c:pt>
                  <c:pt idx="4">
                    <c:v>Subtrahend
ergänzen</c:v>
                  </c:pt>
                  <c:pt idx="5">
                    <c:v>Zahlenfolge
ergänzen</c:v>
                  </c:pt>
                  <c:pt idx="6">
                    <c:v>Rechen-
zeichen
ergänzen</c:v>
                  </c:pt>
                  <c:pt idx="7">
                    <c:v>Römische
Zahlen
zuordnen</c:v>
                  </c:pt>
                  <c:pt idx="8">
                    <c:v>Rauminhalt
(Würfel)
bestimmen</c:v>
                  </c:pt>
                  <c:pt idx="9">
                    <c:v>Gewinn-
chance
(Lose)
einschätzen</c:v>
                  </c:pt>
                  <c:pt idx="10">
                    <c:v>achsensym-
metrische
Figur
zeichnen</c:v>
                  </c:pt>
                </c:lvl>
              </c:multiLvlStrCache>
            </c:multiLvlStrRef>
          </c:cat>
          <c:val>
            <c:numRef>
              <c:f>S_Dat!$C$21:$M$21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F-0A8C-4F19-8459-B4A6B0F22168}"/>
            </c:ext>
          </c:extLst>
        </c:ser>
        <c:dLbls>
          <c:showLegendKey val="0"/>
          <c:showVal val="0"/>
          <c:showCatName val="0"/>
          <c:showSerName val="0"/>
          <c:showPercent val="0"/>
          <c:showBubbleSize val="0"/>
        </c:dLbls>
        <c:gapWidth val="75"/>
        <c:axId val="46860928"/>
        <c:axId val="46866816"/>
      </c:barChart>
      <c:catAx>
        <c:axId val="46860928"/>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46866816"/>
        <c:crosses val="autoZero"/>
        <c:auto val="1"/>
        <c:lblAlgn val="ctr"/>
        <c:lblOffset val="100"/>
        <c:noMultiLvlLbl val="0"/>
      </c:catAx>
      <c:valAx>
        <c:axId val="46866816"/>
        <c:scaling>
          <c:orientation val="minMax"/>
          <c:max val="1"/>
          <c:min val="0"/>
        </c:scaling>
        <c:delete val="0"/>
        <c:axPos val="l"/>
        <c:majorGridlines/>
        <c:minorGridlines/>
        <c:title>
          <c:tx>
            <c:rich>
              <a:bodyPr rot="-5400000" vert="horz"/>
              <a:lstStyle/>
              <a:p>
                <a:pPr>
                  <a:defRPr sz="900"/>
                </a:pPr>
                <a:r>
                  <a:rPr lang="en-US" sz="900"/>
                  <a:t>Erfüllungsprozentsätze</a:t>
                </a:r>
              </a:p>
            </c:rich>
          </c:tx>
          <c:layout>
            <c:manualLayout>
              <c:xMode val="edge"/>
              <c:yMode val="edge"/>
              <c:x val="1.6314236111111115E-3"/>
              <c:y val="0.20951507936507938"/>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6860928"/>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334291187739457E-2"/>
          <c:y val="0.17702040816326531"/>
          <c:w val="0.89758700510855682"/>
          <c:h val="0.63016609977324267"/>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1-0E0F-4447-832F-288C015C91D0}"/>
              </c:ext>
            </c:extLst>
          </c:dPt>
          <c:dPt>
            <c:idx val="1"/>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3-0E0F-4447-832F-288C015C91D0}"/>
              </c:ext>
            </c:extLst>
          </c:dPt>
          <c:dPt>
            <c:idx val="2"/>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5-0E0F-4447-832F-288C015C91D0}"/>
              </c:ext>
            </c:extLst>
          </c:dPt>
          <c:dPt>
            <c:idx val="3"/>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07-0E0F-4447-832F-288C015C91D0}"/>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S_Dat!$C$36:$F$36</c:f>
              <c:strCache>
                <c:ptCount val="4"/>
                <c:pt idx="0">
                  <c:v>Zahlen und
Operationen</c:v>
                </c:pt>
                <c:pt idx="1">
                  <c:v>Größen und
Messen</c:v>
                </c:pt>
                <c:pt idx="2">
                  <c:v>Daten, Häufigkeit
und Wahrscheinlichkeit</c:v>
                </c:pt>
                <c:pt idx="3">
                  <c:v>Raum und
Form</c:v>
                </c:pt>
              </c:strCache>
            </c:strRef>
          </c:cat>
          <c:val>
            <c:numRef>
              <c:f>S_Dat!$C$37:$F$37</c:f>
              <c:numCache>
                <c:formatCode>0%</c:formatCode>
                <c:ptCount val="4"/>
                <c:pt idx="0">
                  <c:v>0</c:v>
                </c:pt>
                <c:pt idx="1">
                  <c:v>0</c:v>
                </c:pt>
                <c:pt idx="2">
                  <c:v>0</c:v>
                </c:pt>
                <c:pt idx="3">
                  <c:v>0</c:v>
                </c:pt>
              </c:numCache>
            </c:numRef>
          </c:val>
          <c:extLst>
            <c:ext xmlns:c16="http://schemas.microsoft.com/office/drawing/2014/chart" uri="{C3380CC4-5D6E-409C-BE32-E72D297353CC}">
              <c16:uniqueId val="{00000008-0E0F-4447-832F-288C015C91D0}"/>
            </c:ext>
          </c:extLst>
        </c:ser>
        <c:dLbls>
          <c:showLegendKey val="0"/>
          <c:showVal val="0"/>
          <c:showCatName val="0"/>
          <c:showSerName val="0"/>
          <c:showPercent val="0"/>
          <c:showBubbleSize val="0"/>
        </c:dLbls>
        <c:gapWidth val="250"/>
        <c:axId val="47291392"/>
        <c:axId val="47309568"/>
      </c:barChart>
      <c:catAx>
        <c:axId val="47291392"/>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309568"/>
        <c:crosses val="autoZero"/>
        <c:auto val="1"/>
        <c:lblAlgn val="ctr"/>
        <c:lblOffset val="100"/>
        <c:noMultiLvlLbl val="0"/>
      </c:catAx>
      <c:valAx>
        <c:axId val="47309568"/>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291392"/>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422483416252073"/>
          <c:w val="0.90599568965517241"/>
          <c:h val="0.49804775828460041"/>
        </c:manualLayout>
      </c:layout>
      <c:barChart>
        <c:barDir val="col"/>
        <c:grouping val="clustered"/>
        <c:varyColors val="0"/>
        <c:ser>
          <c:idx val="0"/>
          <c:order val="0"/>
          <c:spPr>
            <a:solidFill>
              <a:schemeClr val="accent5">
                <a:lumMod val="40000"/>
                <a:lumOff val="60000"/>
              </a:schemeClr>
            </a:solidFill>
            <a:ln>
              <a:solidFill>
                <a:schemeClr val="tx1"/>
              </a:solidFill>
            </a:ln>
          </c:spPr>
          <c:invertIfNegative val="0"/>
          <c:dPt>
            <c:idx val="0"/>
            <c:invertIfNegative val="0"/>
            <c:bubble3D val="0"/>
            <c:extLst>
              <c:ext xmlns:c16="http://schemas.microsoft.com/office/drawing/2014/chart" uri="{C3380CC4-5D6E-409C-BE32-E72D297353CC}">
                <c16:uniqueId val="{00000000-CEBD-4028-B334-331AB8300004}"/>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S_Dat!$C$30:$M$31</c:f>
              <c:multiLvlStrCache>
                <c:ptCount val="11"/>
                <c:lvl>
                  <c:pt idx="0">
                    <c:v>1a</c:v>
                  </c:pt>
                  <c:pt idx="1">
                    <c:v>1b</c:v>
                  </c:pt>
                  <c:pt idx="2">
                    <c:v>1c</c:v>
                  </c:pt>
                  <c:pt idx="3">
                    <c:v>1d</c:v>
                  </c:pt>
                  <c:pt idx="4">
                    <c:v>1e</c:v>
                  </c:pt>
                  <c:pt idx="5">
                    <c:v>2</c:v>
                  </c:pt>
                  <c:pt idx="6">
                    <c:v>3</c:v>
                  </c:pt>
                  <c:pt idx="7">
                    <c:v>4</c:v>
                  </c:pt>
                  <c:pt idx="8">
                    <c:v>10</c:v>
                  </c:pt>
                  <c:pt idx="9">
                    <c:v>13</c:v>
                  </c:pt>
                  <c:pt idx="10">
                    <c:v>16</c:v>
                  </c:pt>
                </c:lvl>
                <c:lvl>
                  <c:pt idx="0">
                    <c:v>Differenz
berechnen</c:v>
                  </c:pt>
                  <c:pt idx="1">
                    <c:v>Produkt
berechnen</c:v>
                  </c:pt>
                  <c:pt idx="2">
                    <c:v>Quotient
berechnen</c:v>
                  </c:pt>
                  <c:pt idx="3">
                    <c:v>Klammer
beachten</c:v>
                  </c:pt>
                  <c:pt idx="4">
                    <c:v>Subtrahend
ergänzen</c:v>
                  </c:pt>
                  <c:pt idx="5">
                    <c:v>Zahlenfolge
ergänzen</c:v>
                  </c:pt>
                  <c:pt idx="6">
                    <c:v>Rechen-
zeichen
ergänzen</c:v>
                  </c:pt>
                  <c:pt idx="7">
                    <c:v>Römische
Zahlen
zuordnen</c:v>
                  </c:pt>
                  <c:pt idx="8">
                    <c:v>Längen
(km)
ordnen</c:v>
                  </c:pt>
                  <c:pt idx="9">
                    <c:v>Größenwert
(km)
zuordnen</c:v>
                  </c:pt>
                  <c:pt idx="10">
                    <c:v>kombina-
torische
Aufgabe
lösen</c:v>
                  </c:pt>
                </c:lvl>
              </c:multiLvlStrCache>
            </c:multiLvlStrRef>
          </c:cat>
          <c:val>
            <c:numRef>
              <c:f>S_Dat!$C$32:$M$32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CEBD-4028-B334-331AB8300004}"/>
            </c:ext>
          </c:extLst>
        </c:ser>
        <c:dLbls>
          <c:showLegendKey val="0"/>
          <c:showVal val="0"/>
          <c:showCatName val="0"/>
          <c:showSerName val="0"/>
          <c:showPercent val="0"/>
          <c:showBubbleSize val="0"/>
        </c:dLbls>
        <c:gapWidth val="80"/>
        <c:axId val="47340544"/>
        <c:axId val="47342336"/>
      </c:barChart>
      <c:catAx>
        <c:axId val="47340544"/>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342336"/>
        <c:crosses val="autoZero"/>
        <c:auto val="1"/>
        <c:lblAlgn val="ctr"/>
        <c:lblOffset val="100"/>
        <c:noMultiLvlLbl val="0"/>
      </c:catAx>
      <c:valAx>
        <c:axId val="47342336"/>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340544"/>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11182257618239"/>
          <c:y val="0.15874934548653141"/>
          <c:w val="0.7911263943202268"/>
          <c:h val="0.51626582600294912"/>
        </c:manualLayout>
      </c:layout>
      <c:barChart>
        <c:barDir val="col"/>
        <c:grouping val="clustered"/>
        <c:varyColors val="0"/>
        <c:ser>
          <c:idx val="0"/>
          <c:order val="0"/>
          <c:spPr>
            <a:solidFill>
              <a:schemeClr val="accent3">
                <a:lumMod val="40000"/>
                <a:lumOff val="60000"/>
              </a:schemeClr>
            </a:solidFill>
            <a:ln>
              <a:solidFill>
                <a:schemeClr val="tx1"/>
              </a:solidFill>
            </a:ln>
          </c:spPr>
          <c:invertIfNegative val="0"/>
          <c:dPt>
            <c:idx val="0"/>
            <c:invertIfNegative val="0"/>
            <c:bubble3D val="0"/>
            <c:extLst>
              <c:ext xmlns:c16="http://schemas.microsoft.com/office/drawing/2014/chart" uri="{C3380CC4-5D6E-409C-BE32-E72D297353CC}">
                <c16:uniqueId val="{00000000-8726-4B7C-AD63-6C5D4D4AB0AC}"/>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S_Dat!$N$30:$P$31</c:f>
              <c:multiLvlStrCache>
                <c:ptCount val="3"/>
                <c:lvl>
                  <c:pt idx="0">
                    <c:v>8b</c:v>
                  </c:pt>
                  <c:pt idx="1">
                    <c:v>9</c:v>
                  </c:pt>
                  <c:pt idx="2">
                    <c:v>15</c:v>
                  </c:pt>
                </c:lvl>
                <c:lvl>
                  <c:pt idx="0">
                    <c:v>Zeitpunkt
(Kalender)
ermitteln</c:v>
                  </c:pt>
                  <c:pt idx="1">
                    <c:v>Größenwert
(g)
ermitteln</c:v>
                  </c:pt>
                  <c:pt idx="2">
                    <c:v>Größenwert
(kg)
ermitteln</c:v>
                  </c:pt>
                </c:lvl>
              </c:multiLvlStrCache>
            </c:multiLvlStrRef>
          </c:cat>
          <c:val>
            <c:numRef>
              <c:f>S_Dat!$N$32:$P$32</c:f>
              <c:numCache>
                <c:formatCode>0%</c:formatCode>
                <c:ptCount val="3"/>
                <c:pt idx="0">
                  <c:v>0</c:v>
                </c:pt>
                <c:pt idx="1">
                  <c:v>0</c:v>
                </c:pt>
                <c:pt idx="2">
                  <c:v>0</c:v>
                </c:pt>
              </c:numCache>
            </c:numRef>
          </c:val>
          <c:extLst>
            <c:ext xmlns:c16="http://schemas.microsoft.com/office/drawing/2014/chart" uri="{C3380CC4-5D6E-409C-BE32-E72D297353CC}">
              <c16:uniqueId val="{00000001-8726-4B7C-AD63-6C5D4D4AB0AC}"/>
            </c:ext>
          </c:extLst>
        </c:ser>
        <c:dLbls>
          <c:showLegendKey val="0"/>
          <c:showVal val="0"/>
          <c:showCatName val="0"/>
          <c:showSerName val="0"/>
          <c:showPercent val="0"/>
          <c:showBubbleSize val="0"/>
        </c:dLbls>
        <c:gapWidth val="120"/>
        <c:axId val="47385216"/>
        <c:axId val="47395200"/>
      </c:barChart>
      <c:catAx>
        <c:axId val="47385216"/>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395200"/>
        <c:crosses val="autoZero"/>
        <c:auto val="1"/>
        <c:lblAlgn val="ctr"/>
        <c:lblOffset val="100"/>
        <c:noMultiLvlLbl val="0"/>
      </c:catAx>
      <c:valAx>
        <c:axId val="47395200"/>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385216"/>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49326144305515"/>
          <c:y val="0.1422483416252073"/>
          <c:w val="0.85898997058445226"/>
          <c:h val="0.53792489711934155"/>
        </c:manualLayout>
      </c:layout>
      <c:barChart>
        <c:barDir val="col"/>
        <c:grouping val="clustered"/>
        <c:varyColors val="0"/>
        <c:ser>
          <c:idx val="0"/>
          <c:order val="0"/>
          <c:spPr>
            <a:solidFill>
              <a:schemeClr val="accent6">
                <a:lumMod val="40000"/>
                <a:lumOff val="60000"/>
              </a:schemeClr>
            </a:solidFill>
            <a:ln>
              <a:solidFill>
                <a:schemeClr val="tx1"/>
              </a:solidFill>
            </a:ln>
          </c:spPr>
          <c:invertIfNegative val="0"/>
          <c:dPt>
            <c:idx val="0"/>
            <c:invertIfNegative val="0"/>
            <c:bubble3D val="0"/>
            <c:extLst>
              <c:ext xmlns:c16="http://schemas.microsoft.com/office/drawing/2014/chart" uri="{C3380CC4-5D6E-409C-BE32-E72D297353CC}">
                <c16:uniqueId val="{00000000-33EA-48E4-82BA-8C68E4687627}"/>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S_Dat!$T$30:$W$31</c:f>
              <c:multiLvlStrCache>
                <c:ptCount val="4"/>
                <c:lvl>
                  <c:pt idx="0">
                    <c:v>5</c:v>
                  </c:pt>
                  <c:pt idx="1">
                    <c:v>7</c:v>
                  </c:pt>
                  <c:pt idx="2">
                    <c:v>12</c:v>
                  </c:pt>
                  <c:pt idx="3">
                    <c:v>14</c:v>
                  </c:pt>
                </c:lvl>
                <c:lvl>
                  <c:pt idx="0">
                    <c:v>Rauminhalt
(Würfel)
bestimmen</c:v>
                  </c:pt>
                  <c:pt idx="1">
                    <c:v>achsensymme-
trische Figur
zeichnen</c:v>
                  </c:pt>
                  <c:pt idx="2">
                    <c:v>achsensymme-
trische Figur
erkennen</c:v>
                  </c:pt>
                  <c:pt idx="3">
                    <c:v>parallele
Geraden
markieren</c:v>
                  </c:pt>
                </c:lvl>
              </c:multiLvlStrCache>
            </c:multiLvlStrRef>
          </c:cat>
          <c:val>
            <c:numRef>
              <c:f>S_Dat!$T$32:$W$32</c:f>
              <c:numCache>
                <c:formatCode>0%</c:formatCode>
                <c:ptCount val="4"/>
                <c:pt idx="0">
                  <c:v>0</c:v>
                </c:pt>
                <c:pt idx="1">
                  <c:v>0</c:v>
                </c:pt>
                <c:pt idx="2">
                  <c:v>0</c:v>
                </c:pt>
                <c:pt idx="3">
                  <c:v>0</c:v>
                </c:pt>
              </c:numCache>
            </c:numRef>
          </c:val>
          <c:extLst>
            <c:ext xmlns:c16="http://schemas.microsoft.com/office/drawing/2014/chart" uri="{C3380CC4-5D6E-409C-BE32-E72D297353CC}">
              <c16:uniqueId val="{00000001-33EA-48E4-82BA-8C68E4687627}"/>
            </c:ext>
          </c:extLst>
        </c:ser>
        <c:dLbls>
          <c:showLegendKey val="0"/>
          <c:showVal val="0"/>
          <c:showCatName val="0"/>
          <c:showSerName val="0"/>
          <c:showPercent val="0"/>
          <c:showBubbleSize val="0"/>
        </c:dLbls>
        <c:gapWidth val="120"/>
        <c:axId val="47432832"/>
        <c:axId val="47434368"/>
      </c:barChart>
      <c:catAx>
        <c:axId val="47432832"/>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434368"/>
        <c:crosses val="autoZero"/>
        <c:auto val="1"/>
        <c:lblAlgn val="ctr"/>
        <c:lblOffset val="100"/>
        <c:noMultiLvlLbl val="0"/>
      </c:catAx>
      <c:valAx>
        <c:axId val="47434368"/>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432832"/>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28735176277151"/>
          <c:y val="0.18937811791383219"/>
          <c:w val="0.78692168209876545"/>
          <c:h val="0.61576700680272112"/>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rgbClr val="FDAB0C"/>
              </a:solidFill>
              <a:ln>
                <a:solidFill>
                  <a:schemeClr val="tx1"/>
                </a:solidFill>
              </a:ln>
            </c:spPr>
            <c:extLst>
              <c:ext xmlns:c16="http://schemas.microsoft.com/office/drawing/2014/chart" uri="{C3380CC4-5D6E-409C-BE32-E72D297353CC}">
                <c16:uniqueId val="{00000001-2407-4F49-BEAC-6BB2686C95A0}"/>
              </c:ext>
            </c:extLst>
          </c:dPt>
          <c:dPt>
            <c:idx val="1"/>
            <c:invertIfNegative val="0"/>
            <c:bubble3D val="0"/>
            <c:spPr>
              <a:solidFill>
                <a:srgbClr val="92D050"/>
              </a:solidFill>
              <a:ln>
                <a:solidFill>
                  <a:schemeClr val="tx1"/>
                </a:solidFill>
              </a:ln>
            </c:spPr>
            <c:extLst>
              <c:ext xmlns:c16="http://schemas.microsoft.com/office/drawing/2014/chart" uri="{C3380CC4-5D6E-409C-BE32-E72D297353CC}">
                <c16:uniqueId val="{00000003-2407-4F49-BEAC-6BB2686C95A0}"/>
              </c:ext>
            </c:extLst>
          </c:dPt>
          <c:dPt>
            <c:idx val="2"/>
            <c:invertIfNegative val="0"/>
            <c:bubble3D val="0"/>
            <c:spPr>
              <a:solidFill>
                <a:srgbClr val="FF3300"/>
              </a:solidFill>
              <a:ln>
                <a:solidFill>
                  <a:schemeClr val="tx1"/>
                </a:solidFill>
              </a:ln>
            </c:spPr>
            <c:extLst>
              <c:ext xmlns:c16="http://schemas.microsoft.com/office/drawing/2014/chart" uri="{C3380CC4-5D6E-409C-BE32-E72D297353CC}">
                <c16:uniqueId val="{00000005-2407-4F49-BEAC-6BB2686C95A0}"/>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S_Dat!$C$45:$E$45</c:f>
              <c:strCache>
                <c:ptCount val="3"/>
                <c:pt idx="0">
                  <c:v>Anforderungs-
bereich I</c:v>
                </c:pt>
                <c:pt idx="1">
                  <c:v>Anforderungs-
bereich II</c:v>
                </c:pt>
                <c:pt idx="2">
                  <c:v>Anforderungs-
bereich III</c:v>
                </c:pt>
              </c:strCache>
            </c:strRef>
          </c:cat>
          <c:val>
            <c:numRef>
              <c:f>S_Dat!$C$46:$E$46</c:f>
              <c:numCache>
                <c:formatCode>0%</c:formatCode>
                <c:ptCount val="3"/>
                <c:pt idx="0">
                  <c:v>0</c:v>
                </c:pt>
                <c:pt idx="1">
                  <c:v>0</c:v>
                </c:pt>
                <c:pt idx="2">
                  <c:v>0</c:v>
                </c:pt>
              </c:numCache>
            </c:numRef>
          </c:val>
          <c:extLst>
            <c:ext xmlns:c16="http://schemas.microsoft.com/office/drawing/2014/chart" uri="{C3380CC4-5D6E-409C-BE32-E72D297353CC}">
              <c16:uniqueId val="{00000006-2407-4F49-BEAC-6BB2686C95A0}"/>
            </c:ext>
          </c:extLst>
        </c:ser>
        <c:dLbls>
          <c:showLegendKey val="0"/>
          <c:showVal val="0"/>
          <c:showCatName val="0"/>
          <c:showSerName val="0"/>
          <c:showPercent val="0"/>
          <c:showBubbleSize val="0"/>
        </c:dLbls>
        <c:gapWidth val="100"/>
        <c:axId val="47643648"/>
        <c:axId val="47649536"/>
      </c:barChart>
      <c:catAx>
        <c:axId val="47643648"/>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649536"/>
        <c:crosses val="autoZero"/>
        <c:auto val="1"/>
        <c:lblAlgn val="ctr"/>
        <c:lblOffset val="100"/>
        <c:noMultiLvlLbl val="0"/>
      </c:catAx>
      <c:valAx>
        <c:axId val="47649536"/>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643648"/>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82679241393272"/>
          <c:y val="0.17848129251700681"/>
          <c:w val="0.81838230307827076"/>
          <c:h val="0.59416836734693879"/>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pattFill prst="divot">
                <a:fgClr>
                  <a:schemeClr val="tx1"/>
                </a:fgClr>
                <a:bgClr>
                  <a:schemeClr val="bg1"/>
                </a:bgClr>
              </a:pattFill>
              <a:ln>
                <a:solidFill>
                  <a:schemeClr val="tx1"/>
                </a:solidFill>
              </a:ln>
            </c:spPr>
            <c:extLst>
              <c:ext xmlns:c16="http://schemas.microsoft.com/office/drawing/2014/chart" uri="{C3380CC4-5D6E-409C-BE32-E72D297353CC}">
                <c16:uniqueId val="{00000001-FD36-451A-9906-EC596267D3BB}"/>
              </c:ext>
            </c:extLst>
          </c:dPt>
          <c:dPt>
            <c:idx val="1"/>
            <c:invertIfNegative val="0"/>
            <c:bubble3D val="0"/>
            <c:spPr>
              <a:pattFill prst="openDmnd">
                <a:fgClr>
                  <a:schemeClr val="tx1"/>
                </a:fgClr>
                <a:bgClr>
                  <a:schemeClr val="bg1"/>
                </a:bgClr>
              </a:pattFill>
              <a:ln>
                <a:solidFill>
                  <a:schemeClr val="tx1"/>
                </a:solidFill>
              </a:ln>
            </c:spPr>
            <c:extLst>
              <c:ext xmlns:c16="http://schemas.microsoft.com/office/drawing/2014/chart" uri="{C3380CC4-5D6E-409C-BE32-E72D297353CC}">
                <c16:uniqueId val="{00000003-FD36-451A-9906-EC596267D3BB}"/>
              </c:ext>
            </c:extLst>
          </c:dPt>
          <c:dPt>
            <c:idx val="2"/>
            <c:invertIfNegative val="0"/>
            <c:bubble3D val="0"/>
            <c:spPr>
              <a:pattFill prst="dkUpDiag">
                <a:fgClr>
                  <a:schemeClr val="tx1"/>
                </a:fgClr>
                <a:bgClr>
                  <a:schemeClr val="bg1"/>
                </a:bgClr>
              </a:pattFill>
              <a:ln>
                <a:solidFill>
                  <a:schemeClr val="tx1"/>
                </a:solidFill>
              </a:ln>
            </c:spPr>
            <c:extLst>
              <c:ext xmlns:c16="http://schemas.microsoft.com/office/drawing/2014/chart" uri="{C3380CC4-5D6E-409C-BE32-E72D297353CC}">
                <c16:uniqueId val="{00000005-FD36-451A-9906-EC596267D3BB}"/>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S_Dat!$C$54:$E$54</c:f>
              <c:strCache>
                <c:ptCount val="3"/>
                <c:pt idx="0">
                  <c:v>Aufgaben 3, 5, 9
Problemlösen</c:v>
                </c:pt>
                <c:pt idx="1">
                  <c:v>Aufgabe 11
Kommunizieren und
Argumentieren</c:v>
                </c:pt>
                <c:pt idx="2">
                  <c:v>Aufgabe 15
Modellieren</c:v>
                </c:pt>
              </c:strCache>
            </c:strRef>
          </c:cat>
          <c:val>
            <c:numRef>
              <c:f>S_Dat!$C$55:$E$55</c:f>
              <c:numCache>
                <c:formatCode>0%</c:formatCode>
                <c:ptCount val="3"/>
                <c:pt idx="0">
                  <c:v>0</c:v>
                </c:pt>
                <c:pt idx="1">
                  <c:v>0</c:v>
                </c:pt>
                <c:pt idx="2">
                  <c:v>0</c:v>
                </c:pt>
              </c:numCache>
            </c:numRef>
          </c:val>
          <c:extLst>
            <c:ext xmlns:c16="http://schemas.microsoft.com/office/drawing/2014/chart" uri="{C3380CC4-5D6E-409C-BE32-E72D297353CC}">
              <c16:uniqueId val="{00000006-FD36-451A-9906-EC596267D3BB}"/>
            </c:ext>
          </c:extLst>
        </c:ser>
        <c:dLbls>
          <c:showLegendKey val="0"/>
          <c:showVal val="0"/>
          <c:showCatName val="0"/>
          <c:showSerName val="0"/>
          <c:showPercent val="0"/>
          <c:showBubbleSize val="0"/>
        </c:dLbls>
        <c:gapWidth val="100"/>
        <c:axId val="47766528"/>
        <c:axId val="47772416"/>
      </c:barChart>
      <c:catAx>
        <c:axId val="47766528"/>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772416"/>
        <c:crosses val="autoZero"/>
        <c:auto val="1"/>
        <c:lblAlgn val="ctr"/>
        <c:lblOffset val="100"/>
        <c:noMultiLvlLbl val="0"/>
      </c:catAx>
      <c:valAx>
        <c:axId val="47772416"/>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766528"/>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11182257618239"/>
          <c:y val="0.15874934548653141"/>
          <c:w val="0.7911263943202268"/>
          <c:h val="0.52109722222222221"/>
        </c:manualLayout>
      </c:layout>
      <c:barChart>
        <c:barDir val="col"/>
        <c:grouping val="clustered"/>
        <c:varyColors val="0"/>
        <c:ser>
          <c:idx val="0"/>
          <c:order val="0"/>
          <c:spPr>
            <a:solidFill>
              <a:schemeClr val="accent4">
                <a:lumMod val="40000"/>
                <a:lumOff val="60000"/>
              </a:schemeClr>
            </a:solidFill>
            <a:ln>
              <a:solidFill>
                <a:schemeClr val="tx1"/>
              </a:solidFill>
            </a:ln>
          </c:spPr>
          <c:invertIfNegative val="0"/>
          <c:dPt>
            <c:idx val="0"/>
            <c:invertIfNegative val="0"/>
            <c:bubble3D val="0"/>
            <c:extLst>
              <c:ext xmlns:c16="http://schemas.microsoft.com/office/drawing/2014/chart" uri="{C3380CC4-5D6E-409C-BE32-E72D297353CC}">
                <c16:uniqueId val="{00000000-CD8E-4809-B195-F9D2C6D5D211}"/>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S_Dat!$Q$30:$S$31</c:f>
              <c:multiLvlStrCache>
                <c:ptCount val="3"/>
                <c:lvl>
                  <c:pt idx="0">
                    <c:v>6</c:v>
                  </c:pt>
                  <c:pt idx="1">
                    <c:v>8a</c:v>
                  </c:pt>
                  <c:pt idx="2">
                    <c:v>11</c:v>
                  </c:pt>
                </c:lvl>
                <c:lvl>
                  <c:pt idx="0">
                    <c:v>Gewinnchance
(Lose)
einschätzen</c:v>
                  </c:pt>
                  <c:pt idx="1">
                    <c:v>Zeitpunkt
(Kalender)
markieren</c:v>
                  </c:pt>
                  <c:pt idx="2">
                    <c:v>Informa-
tionen
nutzen</c:v>
                  </c:pt>
                </c:lvl>
              </c:multiLvlStrCache>
            </c:multiLvlStrRef>
          </c:cat>
          <c:val>
            <c:numRef>
              <c:f>S_Dat!$Q$32:$S$32</c:f>
              <c:numCache>
                <c:formatCode>0%</c:formatCode>
                <c:ptCount val="3"/>
                <c:pt idx="0">
                  <c:v>0</c:v>
                </c:pt>
                <c:pt idx="1">
                  <c:v>0</c:v>
                </c:pt>
                <c:pt idx="2">
                  <c:v>0</c:v>
                </c:pt>
              </c:numCache>
            </c:numRef>
          </c:val>
          <c:extLst>
            <c:ext xmlns:c16="http://schemas.microsoft.com/office/drawing/2014/chart" uri="{C3380CC4-5D6E-409C-BE32-E72D297353CC}">
              <c16:uniqueId val="{00000001-CD8E-4809-B195-F9D2C6D5D211}"/>
            </c:ext>
          </c:extLst>
        </c:ser>
        <c:dLbls>
          <c:showLegendKey val="0"/>
          <c:showVal val="0"/>
          <c:showCatName val="0"/>
          <c:showSerName val="0"/>
          <c:showPercent val="0"/>
          <c:showBubbleSize val="0"/>
        </c:dLbls>
        <c:gapWidth val="120"/>
        <c:axId val="47385216"/>
        <c:axId val="47395200"/>
      </c:barChart>
      <c:catAx>
        <c:axId val="47385216"/>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395200"/>
        <c:crosses val="autoZero"/>
        <c:auto val="1"/>
        <c:lblAlgn val="ctr"/>
        <c:lblOffset val="100"/>
        <c:noMultiLvlLbl val="0"/>
      </c:catAx>
      <c:valAx>
        <c:axId val="47395200"/>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385216"/>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5785440613026E-2"/>
          <c:y val="0.12894047619047619"/>
          <c:w val="0.90944236909323117"/>
          <c:h val="0.52863658625468002"/>
        </c:manualLayout>
      </c:layout>
      <c:barChart>
        <c:barDir val="col"/>
        <c:grouping val="clustered"/>
        <c:varyColors val="0"/>
        <c:ser>
          <c:idx val="0"/>
          <c:order val="0"/>
          <c:spPr>
            <a:solidFill>
              <a:srgbClr val="FDAB0C"/>
            </a:solidFill>
            <a:ln>
              <a:solidFill>
                <a:schemeClr val="tx1"/>
              </a:solidFill>
            </a:ln>
          </c:spPr>
          <c:invertIfNegative val="0"/>
          <c:dPt>
            <c:idx val="3"/>
            <c:invertIfNegative val="0"/>
            <c:bubble3D val="0"/>
            <c:spPr>
              <a:solidFill>
                <a:srgbClr val="92D050"/>
              </a:solidFill>
              <a:ln>
                <a:solidFill>
                  <a:schemeClr val="tx1"/>
                </a:solidFill>
              </a:ln>
            </c:spPr>
            <c:extLst>
              <c:ext xmlns:c16="http://schemas.microsoft.com/office/drawing/2014/chart" uri="{C3380CC4-5D6E-409C-BE32-E72D297353CC}">
                <c16:uniqueId val="{0000000A-AFA0-4500-9DCA-14FE7601965D}"/>
              </c:ext>
            </c:extLst>
          </c:dPt>
          <c:dPt>
            <c:idx val="4"/>
            <c:invertIfNegative val="0"/>
            <c:bubble3D val="0"/>
            <c:extLst>
              <c:ext xmlns:c16="http://schemas.microsoft.com/office/drawing/2014/chart" uri="{C3380CC4-5D6E-409C-BE32-E72D297353CC}">
                <c16:uniqueId val="{00000001-35E4-4AAA-A8F9-2CDC6F46FA8C}"/>
              </c:ext>
            </c:extLst>
          </c:dPt>
          <c:dPt>
            <c:idx val="5"/>
            <c:invertIfNegative val="0"/>
            <c:bubble3D val="0"/>
            <c:spPr>
              <a:solidFill>
                <a:srgbClr val="92D050"/>
              </a:solidFill>
              <a:ln>
                <a:solidFill>
                  <a:schemeClr val="tx1"/>
                </a:solidFill>
              </a:ln>
            </c:spPr>
            <c:extLst>
              <c:ext xmlns:c16="http://schemas.microsoft.com/office/drawing/2014/chart" uri="{C3380CC4-5D6E-409C-BE32-E72D297353CC}">
                <c16:uniqueId val="{00000003-35E4-4AAA-A8F9-2CDC6F46FA8C}"/>
              </c:ext>
            </c:extLst>
          </c:dPt>
          <c:dPt>
            <c:idx val="6"/>
            <c:invertIfNegative val="0"/>
            <c:bubble3D val="0"/>
            <c:spPr>
              <a:solidFill>
                <a:srgbClr val="92D050"/>
              </a:solidFill>
              <a:ln>
                <a:solidFill>
                  <a:schemeClr val="tx1"/>
                </a:solidFill>
              </a:ln>
            </c:spPr>
            <c:extLst>
              <c:ext xmlns:c16="http://schemas.microsoft.com/office/drawing/2014/chart" uri="{C3380CC4-5D6E-409C-BE32-E72D297353CC}">
                <c16:uniqueId val="{00000005-35E4-4AAA-A8F9-2CDC6F46FA8C}"/>
              </c:ext>
            </c:extLst>
          </c:dPt>
          <c:dPt>
            <c:idx val="7"/>
            <c:invertIfNegative val="0"/>
            <c:bubble3D val="0"/>
            <c:spPr>
              <a:solidFill>
                <a:srgbClr val="92D050"/>
              </a:solidFill>
              <a:ln>
                <a:solidFill>
                  <a:schemeClr val="tx1"/>
                </a:solidFill>
              </a:ln>
            </c:spPr>
            <c:extLst>
              <c:ext xmlns:c16="http://schemas.microsoft.com/office/drawing/2014/chart" uri="{C3380CC4-5D6E-409C-BE32-E72D297353CC}">
                <c16:uniqueId val="{00000007-35E4-4AAA-A8F9-2CDC6F46FA8C}"/>
              </c:ext>
            </c:extLst>
          </c:dPt>
          <c:dPt>
            <c:idx val="8"/>
            <c:invertIfNegative val="0"/>
            <c:bubble3D val="0"/>
            <c:spPr>
              <a:solidFill>
                <a:srgbClr val="92D050"/>
              </a:solidFill>
              <a:ln>
                <a:solidFill>
                  <a:schemeClr val="tx1"/>
                </a:solidFill>
              </a:ln>
            </c:spPr>
            <c:extLst>
              <c:ext xmlns:c16="http://schemas.microsoft.com/office/drawing/2014/chart" uri="{C3380CC4-5D6E-409C-BE32-E72D297353CC}">
                <c16:uniqueId val="{0000000B-AFA0-4500-9DCA-14FE7601965D}"/>
              </c:ext>
            </c:extLst>
          </c:dPt>
          <c:dPt>
            <c:idx val="9"/>
            <c:invertIfNegative val="0"/>
            <c:bubble3D val="0"/>
            <c:spPr>
              <a:solidFill>
                <a:srgbClr val="92D050"/>
              </a:solidFill>
              <a:ln>
                <a:solidFill>
                  <a:schemeClr val="tx1"/>
                </a:solidFill>
              </a:ln>
            </c:spPr>
            <c:extLst>
              <c:ext xmlns:c16="http://schemas.microsoft.com/office/drawing/2014/chart" uri="{C3380CC4-5D6E-409C-BE32-E72D297353CC}">
                <c16:uniqueId val="{0000000C-AFA0-4500-9DCA-14FE7601965D}"/>
              </c:ext>
            </c:extLst>
          </c:dPt>
          <c:dPt>
            <c:idx val="10"/>
            <c:invertIfNegative val="0"/>
            <c:bubble3D val="0"/>
            <c:spPr>
              <a:solidFill>
                <a:srgbClr val="92D050"/>
              </a:solidFill>
              <a:ln>
                <a:solidFill>
                  <a:schemeClr val="tx1"/>
                </a:solidFill>
              </a:ln>
            </c:spPr>
            <c:extLst>
              <c:ext xmlns:c16="http://schemas.microsoft.com/office/drawing/2014/chart" uri="{C3380CC4-5D6E-409C-BE32-E72D297353CC}">
                <c16:uniqueId val="{00000009-35E4-4AAA-A8F9-2CDC6F46FA8C}"/>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K_Dat!$C$19:$M$20</c:f>
              <c:multiLvlStrCache>
                <c:ptCount val="11"/>
                <c:lvl>
                  <c:pt idx="0">
                    <c:v>1a</c:v>
                  </c:pt>
                  <c:pt idx="1">
                    <c:v>1b</c:v>
                  </c:pt>
                  <c:pt idx="2">
                    <c:v>1c</c:v>
                  </c:pt>
                  <c:pt idx="3">
                    <c:v>1d</c:v>
                  </c:pt>
                  <c:pt idx="4">
                    <c:v>1e</c:v>
                  </c:pt>
                  <c:pt idx="5">
                    <c:v>2</c:v>
                  </c:pt>
                  <c:pt idx="6">
                    <c:v>3</c:v>
                  </c:pt>
                  <c:pt idx="7">
                    <c:v>4</c:v>
                  </c:pt>
                  <c:pt idx="8">
                    <c:v>5</c:v>
                  </c:pt>
                  <c:pt idx="9">
                    <c:v>6</c:v>
                  </c:pt>
                  <c:pt idx="10">
                    <c:v>7</c:v>
                  </c:pt>
                </c:lvl>
                <c:lvl>
                  <c:pt idx="0">
                    <c:v>Differenz
berechnen</c:v>
                  </c:pt>
                  <c:pt idx="1">
                    <c:v>Produkt
berechnen</c:v>
                  </c:pt>
                  <c:pt idx="2">
                    <c:v>Quotient
berechnen</c:v>
                  </c:pt>
                  <c:pt idx="3">
                    <c:v>Klammer
beachten</c:v>
                  </c:pt>
                  <c:pt idx="4">
                    <c:v>Subtrahend
ergänzen</c:v>
                  </c:pt>
                  <c:pt idx="5">
                    <c:v>Zahlenfolge
ergänzen</c:v>
                  </c:pt>
                  <c:pt idx="6">
                    <c:v>Rechen-
zeichen
ergänzen</c:v>
                  </c:pt>
                  <c:pt idx="7">
                    <c:v>Römische
Zahlen
zuordnen</c:v>
                  </c:pt>
                  <c:pt idx="8">
                    <c:v>Rauminhalt
(Würfel)
bestimmen</c:v>
                  </c:pt>
                  <c:pt idx="9">
                    <c:v>Gewinn-
chance
(Lose)
einschätzen</c:v>
                  </c:pt>
                  <c:pt idx="10">
                    <c:v>achsensym-
metrische
Figur
zeichnen</c:v>
                  </c:pt>
                </c:lvl>
              </c:multiLvlStrCache>
            </c:multiLvlStrRef>
          </c:cat>
          <c:val>
            <c:numRef>
              <c:f>K_Dat!$C$21:$M$21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A-35E4-4AAA-A8F9-2CDC6F46FA8C}"/>
            </c:ext>
          </c:extLst>
        </c:ser>
        <c:dLbls>
          <c:showLegendKey val="0"/>
          <c:showVal val="0"/>
          <c:showCatName val="0"/>
          <c:showSerName val="0"/>
          <c:showPercent val="0"/>
          <c:showBubbleSize val="0"/>
        </c:dLbls>
        <c:gapWidth val="75"/>
        <c:axId val="46860928"/>
        <c:axId val="46866816"/>
      </c:barChart>
      <c:catAx>
        <c:axId val="46860928"/>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46866816"/>
        <c:crosses val="autoZero"/>
        <c:auto val="1"/>
        <c:lblAlgn val="ctr"/>
        <c:lblOffset val="100"/>
        <c:noMultiLvlLbl val="0"/>
      </c:catAx>
      <c:valAx>
        <c:axId val="46866816"/>
        <c:scaling>
          <c:orientation val="minMax"/>
          <c:max val="1"/>
          <c:min val="0"/>
        </c:scaling>
        <c:delete val="0"/>
        <c:axPos val="l"/>
        <c:majorGridlines/>
        <c:minorGridlines/>
        <c:title>
          <c:tx>
            <c:rich>
              <a:bodyPr rot="-5400000" vert="horz"/>
              <a:lstStyle/>
              <a:p>
                <a:pPr>
                  <a:defRPr sz="900"/>
                </a:pPr>
                <a:r>
                  <a:rPr lang="en-US" sz="900"/>
                  <a:t>Erfüllungsprozentsätze</a:t>
                </a:r>
              </a:p>
            </c:rich>
          </c:tx>
          <c:layout>
            <c:manualLayout>
              <c:xMode val="edge"/>
              <c:yMode val="edge"/>
              <c:x val="1.6314236111111115E-3"/>
              <c:y val="0.20951507936507938"/>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6860928"/>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334291187739457E-2"/>
          <c:y val="0.17702040816326531"/>
          <c:w val="0.89758700510855682"/>
          <c:h val="0.63016609977324267"/>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1-FA30-4196-8A8E-B8A79004A6B9}"/>
              </c:ext>
            </c:extLst>
          </c:dPt>
          <c:dPt>
            <c:idx val="1"/>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3-FA30-4196-8A8E-B8A79004A6B9}"/>
              </c:ext>
            </c:extLst>
          </c:dPt>
          <c:dPt>
            <c:idx val="2"/>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5-FA30-4196-8A8E-B8A79004A6B9}"/>
              </c:ext>
            </c:extLst>
          </c:dPt>
          <c:dPt>
            <c:idx val="3"/>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07-FA30-4196-8A8E-B8A79004A6B9}"/>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K_Dat!$C$36:$F$36</c:f>
              <c:strCache>
                <c:ptCount val="4"/>
                <c:pt idx="0">
                  <c:v>Zahlen und
Operationen</c:v>
                </c:pt>
                <c:pt idx="1">
                  <c:v>Größen und
Messen</c:v>
                </c:pt>
                <c:pt idx="2">
                  <c:v>Daten, Häufigkeit
und Wahrscheinlichkeit</c:v>
                </c:pt>
                <c:pt idx="3">
                  <c:v>Raum und
Form</c:v>
                </c:pt>
              </c:strCache>
            </c:strRef>
          </c:cat>
          <c:val>
            <c:numRef>
              <c:f>K_Dat!$C$37:$F$37</c:f>
              <c:numCache>
                <c:formatCode>0%</c:formatCode>
                <c:ptCount val="4"/>
                <c:pt idx="0">
                  <c:v>0</c:v>
                </c:pt>
                <c:pt idx="1">
                  <c:v>0</c:v>
                </c:pt>
                <c:pt idx="2">
                  <c:v>0</c:v>
                </c:pt>
                <c:pt idx="3">
                  <c:v>0</c:v>
                </c:pt>
              </c:numCache>
            </c:numRef>
          </c:val>
          <c:extLst>
            <c:ext xmlns:c16="http://schemas.microsoft.com/office/drawing/2014/chart" uri="{C3380CC4-5D6E-409C-BE32-E72D297353CC}">
              <c16:uniqueId val="{00000008-FA30-4196-8A8E-B8A79004A6B9}"/>
            </c:ext>
          </c:extLst>
        </c:ser>
        <c:dLbls>
          <c:showLegendKey val="0"/>
          <c:showVal val="0"/>
          <c:showCatName val="0"/>
          <c:showSerName val="0"/>
          <c:showPercent val="0"/>
          <c:showBubbleSize val="0"/>
        </c:dLbls>
        <c:gapWidth val="250"/>
        <c:axId val="47291392"/>
        <c:axId val="47309568"/>
      </c:barChart>
      <c:catAx>
        <c:axId val="47291392"/>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309568"/>
        <c:crosses val="autoZero"/>
        <c:auto val="1"/>
        <c:lblAlgn val="ctr"/>
        <c:lblOffset val="100"/>
        <c:noMultiLvlLbl val="0"/>
      </c:catAx>
      <c:valAx>
        <c:axId val="47309568"/>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291392"/>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422483416252073"/>
          <c:w val="0.90599568965517241"/>
          <c:h val="0.49804775828460041"/>
        </c:manualLayout>
      </c:layout>
      <c:barChart>
        <c:barDir val="col"/>
        <c:grouping val="clustered"/>
        <c:varyColors val="0"/>
        <c:ser>
          <c:idx val="0"/>
          <c:order val="0"/>
          <c:spPr>
            <a:solidFill>
              <a:schemeClr val="accent5">
                <a:lumMod val="40000"/>
                <a:lumOff val="60000"/>
              </a:schemeClr>
            </a:solidFill>
            <a:ln>
              <a:solidFill>
                <a:schemeClr val="tx1"/>
              </a:solidFill>
            </a:ln>
          </c:spPr>
          <c:invertIfNegative val="0"/>
          <c:dPt>
            <c:idx val="0"/>
            <c:invertIfNegative val="0"/>
            <c:bubble3D val="0"/>
            <c:extLst>
              <c:ext xmlns:c16="http://schemas.microsoft.com/office/drawing/2014/chart" uri="{C3380CC4-5D6E-409C-BE32-E72D297353CC}">
                <c16:uniqueId val="{00000000-1EAD-49E8-9B27-BD6D559B5001}"/>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K_Dat!$C$30:$M$31</c:f>
              <c:multiLvlStrCache>
                <c:ptCount val="11"/>
                <c:lvl>
                  <c:pt idx="0">
                    <c:v>1a</c:v>
                  </c:pt>
                  <c:pt idx="1">
                    <c:v>1b</c:v>
                  </c:pt>
                  <c:pt idx="2">
                    <c:v>1c</c:v>
                  </c:pt>
                  <c:pt idx="3">
                    <c:v>1d</c:v>
                  </c:pt>
                  <c:pt idx="4">
                    <c:v>1e</c:v>
                  </c:pt>
                  <c:pt idx="5">
                    <c:v>2</c:v>
                  </c:pt>
                  <c:pt idx="6">
                    <c:v>3</c:v>
                  </c:pt>
                  <c:pt idx="7">
                    <c:v>4</c:v>
                  </c:pt>
                  <c:pt idx="8">
                    <c:v>10</c:v>
                  </c:pt>
                  <c:pt idx="9">
                    <c:v>13</c:v>
                  </c:pt>
                  <c:pt idx="10">
                    <c:v>16</c:v>
                  </c:pt>
                </c:lvl>
                <c:lvl>
                  <c:pt idx="0">
                    <c:v>Differenz
berechnen</c:v>
                  </c:pt>
                  <c:pt idx="1">
                    <c:v>Produkt
berechnen</c:v>
                  </c:pt>
                  <c:pt idx="2">
                    <c:v>Quotient
berechnen</c:v>
                  </c:pt>
                  <c:pt idx="3">
                    <c:v>Klammer
beachten</c:v>
                  </c:pt>
                  <c:pt idx="4">
                    <c:v>Subtrahend
ergänzen</c:v>
                  </c:pt>
                  <c:pt idx="5">
                    <c:v>Zahlenfolge
ergänzen</c:v>
                  </c:pt>
                  <c:pt idx="6">
                    <c:v>Rechen-
zeichen
ergänzen</c:v>
                  </c:pt>
                  <c:pt idx="7">
                    <c:v>Römische
Zahlen
zuordnen</c:v>
                  </c:pt>
                  <c:pt idx="8">
                    <c:v>Längen
(km)
ordnen</c:v>
                  </c:pt>
                  <c:pt idx="9">
                    <c:v>Größenwert
(km)
zuordnen</c:v>
                  </c:pt>
                  <c:pt idx="10">
                    <c:v>kombina-
torische
Aufgabe
lösen</c:v>
                  </c:pt>
                </c:lvl>
              </c:multiLvlStrCache>
            </c:multiLvlStrRef>
          </c:cat>
          <c:val>
            <c:numRef>
              <c:f>K_Dat!$C$32:$M$32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1EAD-49E8-9B27-BD6D559B5001}"/>
            </c:ext>
          </c:extLst>
        </c:ser>
        <c:dLbls>
          <c:showLegendKey val="0"/>
          <c:showVal val="0"/>
          <c:showCatName val="0"/>
          <c:showSerName val="0"/>
          <c:showPercent val="0"/>
          <c:showBubbleSize val="0"/>
        </c:dLbls>
        <c:gapWidth val="80"/>
        <c:axId val="47340544"/>
        <c:axId val="47342336"/>
      </c:barChart>
      <c:catAx>
        <c:axId val="47340544"/>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342336"/>
        <c:crosses val="autoZero"/>
        <c:auto val="1"/>
        <c:lblAlgn val="ctr"/>
        <c:lblOffset val="100"/>
        <c:noMultiLvlLbl val="0"/>
      </c:catAx>
      <c:valAx>
        <c:axId val="47342336"/>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340544"/>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11182257618239"/>
          <c:y val="0.15874934548653141"/>
          <c:w val="0.7911263943202268"/>
          <c:h val="0.51626582600294912"/>
        </c:manualLayout>
      </c:layout>
      <c:barChart>
        <c:barDir val="col"/>
        <c:grouping val="clustered"/>
        <c:varyColors val="0"/>
        <c:ser>
          <c:idx val="0"/>
          <c:order val="0"/>
          <c:spPr>
            <a:solidFill>
              <a:schemeClr val="accent3">
                <a:lumMod val="40000"/>
                <a:lumOff val="60000"/>
              </a:schemeClr>
            </a:solidFill>
            <a:ln>
              <a:solidFill>
                <a:schemeClr val="tx1"/>
              </a:solidFill>
            </a:ln>
          </c:spPr>
          <c:invertIfNegative val="0"/>
          <c:dPt>
            <c:idx val="0"/>
            <c:invertIfNegative val="0"/>
            <c:bubble3D val="0"/>
            <c:extLst>
              <c:ext xmlns:c16="http://schemas.microsoft.com/office/drawing/2014/chart" uri="{C3380CC4-5D6E-409C-BE32-E72D297353CC}">
                <c16:uniqueId val="{00000000-8C38-4653-B26D-28E5D4407609}"/>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K_Dat!$N$30:$P$31</c:f>
              <c:multiLvlStrCache>
                <c:ptCount val="3"/>
                <c:lvl>
                  <c:pt idx="0">
                    <c:v>8b</c:v>
                  </c:pt>
                  <c:pt idx="1">
                    <c:v>9</c:v>
                  </c:pt>
                  <c:pt idx="2">
                    <c:v>15</c:v>
                  </c:pt>
                </c:lvl>
                <c:lvl>
                  <c:pt idx="0">
                    <c:v>Zeitpunkt
(Kalender)
ermitteln</c:v>
                  </c:pt>
                  <c:pt idx="1">
                    <c:v>Größenwert
(g)
ermitteln</c:v>
                  </c:pt>
                  <c:pt idx="2">
                    <c:v>Größenwert
(kg)
ermitteln</c:v>
                  </c:pt>
                </c:lvl>
              </c:multiLvlStrCache>
            </c:multiLvlStrRef>
          </c:cat>
          <c:val>
            <c:numRef>
              <c:f>K_Dat!$N$32:$P$32</c:f>
              <c:numCache>
                <c:formatCode>0%</c:formatCode>
                <c:ptCount val="3"/>
                <c:pt idx="0">
                  <c:v>0</c:v>
                </c:pt>
                <c:pt idx="1">
                  <c:v>0</c:v>
                </c:pt>
                <c:pt idx="2">
                  <c:v>0</c:v>
                </c:pt>
              </c:numCache>
            </c:numRef>
          </c:val>
          <c:extLst>
            <c:ext xmlns:c16="http://schemas.microsoft.com/office/drawing/2014/chart" uri="{C3380CC4-5D6E-409C-BE32-E72D297353CC}">
              <c16:uniqueId val="{00000001-8C38-4653-B26D-28E5D4407609}"/>
            </c:ext>
          </c:extLst>
        </c:ser>
        <c:dLbls>
          <c:showLegendKey val="0"/>
          <c:showVal val="0"/>
          <c:showCatName val="0"/>
          <c:showSerName val="0"/>
          <c:showPercent val="0"/>
          <c:showBubbleSize val="0"/>
        </c:dLbls>
        <c:gapWidth val="120"/>
        <c:axId val="47385216"/>
        <c:axId val="47395200"/>
      </c:barChart>
      <c:catAx>
        <c:axId val="47385216"/>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395200"/>
        <c:crosses val="autoZero"/>
        <c:auto val="1"/>
        <c:lblAlgn val="ctr"/>
        <c:lblOffset val="100"/>
        <c:noMultiLvlLbl val="0"/>
      </c:catAx>
      <c:valAx>
        <c:axId val="47395200"/>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385216"/>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49326144305515"/>
          <c:y val="0.1422483416252073"/>
          <c:w val="0.85898997058445226"/>
          <c:h val="0.53792489711934155"/>
        </c:manualLayout>
      </c:layout>
      <c:barChart>
        <c:barDir val="col"/>
        <c:grouping val="clustered"/>
        <c:varyColors val="0"/>
        <c:ser>
          <c:idx val="0"/>
          <c:order val="0"/>
          <c:spPr>
            <a:solidFill>
              <a:schemeClr val="accent6">
                <a:lumMod val="40000"/>
                <a:lumOff val="60000"/>
              </a:schemeClr>
            </a:solidFill>
            <a:ln>
              <a:solidFill>
                <a:schemeClr val="tx1"/>
              </a:solidFill>
            </a:ln>
          </c:spPr>
          <c:invertIfNegative val="0"/>
          <c:dPt>
            <c:idx val="0"/>
            <c:invertIfNegative val="0"/>
            <c:bubble3D val="0"/>
            <c:extLst>
              <c:ext xmlns:c16="http://schemas.microsoft.com/office/drawing/2014/chart" uri="{C3380CC4-5D6E-409C-BE32-E72D297353CC}">
                <c16:uniqueId val="{00000000-C3F6-4C69-A078-754F5CA42EEE}"/>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K_Dat!$T$30:$W$31</c:f>
              <c:multiLvlStrCache>
                <c:ptCount val="4"/>
                <c:lvl>
                  <c:pt idx="0">
                    <c:v>5</c:v>
                  </c:pt>
                  <c:pt idx="1">
                    <c:v>7</c:v>
                  </c:pt>
                  <c:pt idx="2">
                    <c:v>12</c:v>
                  </c:pt>
                  <c:pt idx="3">
                    <c:v>14</c:v>
                  </c:pt>
                </c:lvl>
                <c:lvl>
                  <c:pt idx="0">
                    <c:v>Rauminhalt
(Würfel)
bestimmen</c:v>
                  </c:pt>
                  <c:pt idx="1">
                    <c:v>achsensymme-
trische Figur
zeichnen</c:v>
                  </c:pt>
                  <c:pt idx="2">
                    <c:v>achsensymme-
trische Figur
erkennen</c:v>
                  </c:pt>
                  <c:pt idx="3">
                    <c:v>parallele
Geraden
markieren</c:v>
                  </c:pt>
                </c:lvl>
              </c:multiLvlStrCache>
            </c:multiLvlStrRef>
          </c:cat>
          <c:val>
            <c:numRef>
              <c:f>K_Dat!$T$32:$W$32</c:f>
              <c:numCache>
                <c:formatCode>0%</c:formatCode>
                <c:ptCount val="4"/>
                <c:pt idx="0">
                  <c:v>0</c:v>
                </c:pt>
                <c:pt idx="1">
                  <c:v>0</c:v>
                </c:pt>
                <c:pt idx="2">
                  <c:v>0</c:v>
                </c:pt>
                <c:pt idx="3">
                  <c:v>0</c:v>
                </c:pt>
              </c:numCache>
            </c:numRef>
          </c:val>
          <c:extLst>
            <c:ext xmlns:c16="http://schemas.microsoft.com/office/drawing/2014/chart" uri="{C3380CC4-5D6E-409C-BE32-E72D297353CC}">
              <c16:uniqueId val="{00000001-C3F6-4C69-A078-754F5CA42EEE}"/>
            </c:ext>
          </c:extLst>
        </c:ser>
        <c:dLbls>
          <c:showLegendKey val="0"/>
          <c:showVal val="0"/>
          <c:showCatName val="0"/>
          <c:showSerName val="0"/>
          <c:showPercent val="0"/>
          <c:showBubbleSize val="0"/>
        </c:dLbls>
        <c:gapWidth val="120"/>
        <c:axId val="47432832"/>
        <c:axId val="47434368"/>
      </c:barChart>
      <c:catAx>
        <c:axId val="47432832"/>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434368"/>
        <c:crosses val="autoZero"/>
        <c:auto val="1"/>
        <c:lblAlgn val="ctr"/>
        <c:lblOffset val="100"/>
        <c:noMultiLvlLbl val="0"/>
      </c:catAx>
      <c:valAx>
        <c:axId val="47434368"/>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432832"/>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28735176277151"/>
          <c:y val="0.18937811791383219"/>
          <c:w val="0.78692168209876545"/>
          <c:h val="0.61576700680272112"/>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rgbClr val="FDAB0C"/>
              </a:solidFill>
              <a:ln>
                <a:solidFill>
                  <a:schemeClr val="tx1"/>
                </a:solidFill>
              </a:ln>
            </c:spPr>
            <c:extLst>
              <c:ext xmlns:c16="http://schemas.microsoft.com/office/drawing/2014/chart" uri="{C3380CC4-5D6E-409C-BE32-E72D297353CC}">
                <c16:uniqueId val="{00000001-6A00-4187-A35E-7F60618385B1}"/>
              </c:ext>
            </c:extLst>
          </c:dPt>
          <c:dPt>
            <c:idx val="1"/>
            <c:invertIfNegative val="0"/>
            <c:bubble3D val="0"/>
            <c:spPr>
              <a:solidFill>
                <a:srgbClr val="92D050"/>
              </a:solidFill>
              <a:ln>
                <a:solidFill>
                  <a:schemeClr val="tx1"/>
                </a:solidFill>
              </a:ln>
            </c:spPr>
            <c:extLst>
              <c:ext xmlns:c16="http://schemas.microsoft.com/office/drawing/2014/chart" uri="{C3380CC4-5D6E-409C-BE32-E72D297353CC}">
                <c16:uniqueId val="{00000003-6A00-4187-A35E-7F60618385B1}"/>
              </c:ext>
            </c:extLst>
          </c:dPt>
          <c:dPt>
            <c:idx val="2"/>
            <c:invertIfNegative val="0"/>
            <c:bubble3D val="0"/>
            <c:spPr>
              <a:solidFill>
                <a:srgbClr val="FF3300"/>
              </a:solidFill>
              <a:ln>
                <a:solidFill>
                  <a:schemeClr val="tx1"/>
                </a:solidFill>
              </a:ln>
            </c:spPr>
            <c:extLst>
              <c:ext xmlns:c16="http://schemas.microsoft.com/office/drawing/2014/chart" uri="{C3380CC4-5D6E-409C-BE32-E72D297353CC}">
                <c16:uniqueId val="{00000005-6A00-4187-A35E-7F60618385B1}"/>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K_Dat!$C$45:$E$45</c:f>
              <c:strCache>
                <c:ptCount val="3"/>
                <c:pt idx="0">
                  <c:v>Anforderungs-
bereich I</c:v>
                </c:pt>
                <c:pt idx="1">
                  <c:v>Anforderungs-
bereich II</c:v>
                </c:pt>
                <c:pt idx="2">
                  <c:v>Anforderungs-
bereich III</c:v>
                </c:pt>
              </c:strCache>
            </c:strRef>
          </c:cat>
          <c:val>
            <c:numRef>
              <c:f>K_Dat!$C$46:$E$46</c:f>
              <c:numCache>
                <c:formatCode>0%</c:formatCode>
                <c:ptCount val="3"/>
                <c:pt idx="0">
                  <c:v>0</c:v>
                </c:pt>
                <c:pt idx="1">
                  <c:v>0</c:v>
                </c:pt>
                <c:pt idx="2">
                  <c:v>0</c:v>
                </c:pt>
              </c:numCache>
            </c:numRef>
          </c:val>
          <c:extLst>
            <c:ext xmlns:c16="http://schemas.microsoft.com/office/drawing/2014/chart" uri="{C3380CC4-5D6E-409C-BE32-E72D297353CC}">
              <c16:uniqueId val="{00000006-6A00-4187-A35E-7F60618385B1}"/>
            </c:ext>
          </c:extLst>
        </c:ser>
        <c:dLbls>
          <c:showLegendKey val="0"/>
          <c:showVal val="0"/>
          <c:showCatName val="0"/>
          <c:showSerName val="0"/>
          <c:showPercent val="0"/>
          <c:showBubbleSize val="0"/>
        </c:dLbls>
        <c:gapWidth val="100"/>
        <c:axId val="47643648"/>
        <c:axId val="47649536"/>
      </c:barChart>
      <c:catAx>
        <c:axId val="47643648"/>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649536"/>
        <c:crosses val="autoZero"/>
        <c:auto val="1"/>
        <c:lblAlgn val="ctr"/>
        <c:lblOffset val="100"/>
        <c:noMultiLvlLbl val="0"/>
      </c:catAx>
      <c:valAx>
        <c:axId val="47649536"/>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643648"/>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82679241393272"/>
          <c:y val="0.17848129251700681"/>
          <c:w val="0.81838230307827076"/>
          <c:h val="0.59416836734693879"/>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pattFill prst="divot">
                <a:fgClr>
                  <a:schemeClr val="tx1"/>
                </a:fgClr>
                <a:bgClr>
                  <a:schemeClr val="bg1"/>
                </a:bgClr>
              </a:pattFill>
              <a:ln>
                <a:solidFill>
                  <a:schemeClr val="tx1"/>
                </a:solidFill>
              </a:ln>
            </c:spPr>
            <c:extLst>
              <c:ext xmlns:c16="http://schemas.microsoft.com/office/drawing/2014/chart" uri="{C3380CC4-5D6E-409C-BE32-E72D297353CC}">
                <c16:uniqueId val="{00000001-105B-47E1-9048-A0479345D45B}"/>
              </c:ext>
            </c:extLst>
          </c:dPt>
          <c:dPt>
            <c:idx val="1"/>
            <c:invertIfNegative val="0"/>
            <c:bubble3D val="0"/>
            <c:spPr>
              <a:pattFill prst="openDmnd">
                <a:fgClr>
                  <a:schemeClr val="tx1"/>
                </a:fgClr>
                <a:bgClr>
                  <a:schemeClr val="bg1"/>
                </a:bgClr>
              </a:pattFill>
              <a:ln>
                <a:solidFill>
                  <a:schemeClr val="tx1"/>
                </a:solidFill>
              </a:ln>
            </c:spPr>
            <c:extLst>
              <c:ext xmlns:c16="http://schemas.microsoft.com/office/drawing/2014/chart" uri="{C3380CC4-5D6E-409C-BE32-E72D297353CC}">
                <c16:uniqueId val="{00000003-105B-47E1-9048-A0479345D45B}"/>
              </c:ext>
            </c:extLst>
          </c:dPt>
          <c:dPt>
            <c:idx val="2"/>
            <c:invertIfNegative val="0"/>
            <c:bubble3D val="0"/>
            <c:spPr>
              <a:pattFill prst="dkUpDiag">
                <a:fgClr>
                  <a:schemeClr val="tx1"/>
                </a:fgClr>
                <a:bgClr>
                  <a:schemeClr val="bg1"/>
                </a:bgClr>
              </a:pattFill>
              <a:ln>
                <a:solidFill>
                  <a:schemeClr val="tx1"/>
                </a:solidFill>
              </a:ln>
            </c:spPr>
            <c:extLst>
              <c:ext xmlns:c16="http://schemas.microsoft.com/office/drawing/2014/chart" uri="{C3380CC4-5D6E-409C-BE32-E72D297353CC}">
                <c16:uniqueId val="{00000005-105B-47E1-9048-A0479345D45B}"/>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K_Dat!$C$54:$E$54</c:f>
              <c:strCache>
                <c:ptCount val="3"/>
                <c:pt idx="0">
                  <c:v>Aufgaben 3, 5, 9
Problemlösen</c:v>
                </c:pt>
                <c:pt idx="1">
                  <c:v>Aufgabe 11
Kommunizieren und
Argumentieren</c:v>
                </c:pt>
                <c:pt idx="2">
                  <c:v>Aufgabe 15
Modellieren</c:v>
                </c:pt>
              </c:strCache>
            </c:strRef>
          </c:cat>
          <c:val>
            <c:numRef>
              <c:f>K_Dat!$C$55:$E$55</c:f>
              <c:numCache>
                <c:formatCode>0%</c:formatCode>
                <c:ptCount val="3"/>
                <c:pt idx="0">
                  <c:v>0</c:v>
                </c:pt>
                <c:pt idx="1">
                  <c:v>0</c:v>
                </c:pt>
                <c:pt idx="2">
                  <c:v>0</c:v>
                </c:pt>
              </c:numCache>
            </c:numRef>
          </c:val>
          <c:extLst>
            <c:ext xmlns:c16="http://schemas.microsoft.com/office/drawing/2014/chart" uri="{C3380CC4-5D6E-409C-BE32-E72D297353CC}">
              <c16:uniqueId val="{00000006-105B-47E1-9048-A0479345D45B}"/>
            </c:ext>
          </c:extLst>
        </c:ser>
        <c:dLbls>
          <c:showLegendKey val="0"/>
          <c:showVal val="0"/>
          <c:showCatName val="0"/>
          <c:showSerName val="0"/>
          <c:showPercent val="0"/>
          <c:showBubbleSize val="0"/>
        </c:dLbls>
        <c:gapWidth val="100"/>
        <c:axId val="47766528"/>
        <c:axId val="47772416"/>
      </c:barChart>
      <c:catAx>
        <c:axId val="47766528"/>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772416"/>
        <c:crosses val="autoZero"/>
        <c:auto val="1"/>
        <c:lblAlgn val="ctr"/>
        <c:lblOffset val="100"/>
        <c:noMultiLvlLbl val="0"/>
      </c:catAx>
      <c:valAx>
        <c:axId val="47772416"/>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766528"/>
        <c:crosses val="autoZero"/>
        <c:crossBetween val="between"/>
        <c:majorUnit val="0.2"/>
        <c:minorUnit val="0.1"/>
      </c:valAx>
      <c:spPr>
        <a:noFill/>
        <a:ln>
          <a:solidFill>
            <a:schemeClr val="tx1"/>
          </a:solidFill>
        </a:ln>
      </c:spPr>
    </c:plotArea>
    <c:plotVisOnly val="1"/>
    <c:dispBlanksAs val="gap"/>
    <c:showDLblsOverMax val="0"/>
  </c:chart>
  <c:spPr>
    <a:noFill/>
    <a:ln>
      <a:solidFill>
        <a:schemeClr val="tx1"/>
      </a:solidFill>
    </a:ln>
  </c:spPr>
  <c:printSettings>
    <c:headerFooter/>
    <c:pageMargins b="0.75" l="0.7" r="0.7" t="0.75" header="0.3" footer="0.3"/>
    <c:pageSetup paperSize="9"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11182257618239"/>
          <c:y val="0.15874934548653141"/>
          <c:w val="0.7911263943202268"/>
          <c:h val="0.52109722222222221"/>
        </c:manualLayout>
      </c:layout>
      <c:barChart>
        <c:barDir val="col"/>
        <c:grouping val="clustered"/>
        <c:varyColors val="0"/>
        <c:ser>
          <c:idx val="0"/>
          <c:order val="0"/>
          <c:spPr>
            <a:solidFill>
              <a:schemeClr val="accent4">
                <a:lumMod val="40000"/>
                <a:lumOff val="60000"/>
              </a:schemeClr>
            </a:solidFill>
            <a:ln>
              <a:solidFill>
                <a:schemeClr val="tx1"/>
              </a:solidFill>
            </a:ln>
          </c:spPr>
          <c:invertIfNegative val="0"/>
          <c:dPt>
            <c:idx val="0"/>
            <c:invertIfNegative val="0"/>
            <c:bubble3D val="0"/>
            <c:extLst>
              <c:ext xmlns:c16="http://schemas.microsoft.com/office/drawing/2014/chart" uri="{C3380CC4-5D6E-409C-BE32-E72D297353CC}">
                <c16:uniqueId val="{00000000-6972-4616-9C9F-6CA3DCB04CD7}"/>
              </c:ext>
            </c:extLst>
          </c:dPt>
          <c:dLbls>
            <c:spPr>
              <a:noFill/>
              <a:ln>
                <a:noFill/>
              </a:ln>
              <a:effectLst/>
            </c:spPr>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K_Dat!$Q$30:$S$31</c:f>
              <c:multiLvlStrCache>
                <c:ptCount val="3"/>
                <c:lvl>
                  <c:pt idx="0">
                    <c:v>6</c:v>
                  </c:pt>
                  <c:pt idx="1">
                    <c:v>8a</c:v>
                  </c:pt>
                  <c:pt idx="2">
                    <c:v>11</c:v>
                  </c:pt>
                </c:lvl>
                <c:lvl>
                  <c:pt idx="0">
                    <c:v>Gewinnchance
(Lose)
einschätzen</c:v>
                  </c:pt>
                  <c:pt idx="1">
                    <c:v>Zeitpunkt
(Kalender)
markieren</c:v>
                  </c:pt>
                  <c:pt idx="2">
                    <c:v>Informa-
tionen
nutzen</c:v>
                  </c:pt>
                </c:lvl>
              </c:multiLvlStrCache>
            </c:multiLvlStrRef>
          </c:cat>
          <c:val>
            <c:numRef>
              <c:f>K_Dat!$Q$32:$S$32</c:f>
              <c:numCache>
                <c:formatCode>0%</c:formatCode>
                <c:ptCount val="3"/>
                <c:pt idx="0">
                  <c:v>0</c:v>
                </c:pt>
                <c:pt idx="1">
                  <c:v>0</c:v>
                </c:pt>
                <c:pt idx="2">
                  <c:v>0</c:v>
                </c:pt>
              </c:numCache>
            </c:numRef>
          </c:val>
          <c:extLst>
            <c:ext xmlns:c16="http://schemas.microsoft.com/office/drawing/2014/chart" uri="{C3380CC4-5D6E-409C-BE32-E72D297353CC}">
              <c16:uniqueId val="{00000001-6972-4616-9C9F-6CA3DCB04CD7}"/>
            </c:ext>
          </c:extLst>
        </c:ser>
        <c:dLbls>
          <c:showLegendKey val="0"/>
          <c:showVal val="0"/>
          <c:showCatName val="0"/>
          <c:showSerName val="0"/>
          <c:showPercent val="0"/>
          <c:showBubbleSize val="0"/>
        </c:dLbls>
        <c:gapWidth val="120"/>
        <c:axId val="47385216"/>
        <c:axId val="47395200"/>
      </c:barChart>
      <c:catAx>
        <c:axId val="47385216"/>
        <c:scaling>
          <c:orientation val="minMax"/>
        </c:scaling>
        <c:delete val="0"/>
        <c:axPos val="b"/>
        <c:numFmt formatCode="General" sourceLinked="0"/>
        <c:majorTickMark val="out"/>
        <c:minorTickMark val="none"/>
        <c:tickLblPos val="nextTo"/>
        <c:spPr>
          <a:ln>
            <a:solidFill>
              <a:schemeClr val="tx1"/>
            </a:solidFill>
          </a:ln>
        </c:spPr>
        <c:txPr>
          <a:bodyPr/>
          <a:lstStyle/>
          <a:p>
            <a:pPr>
              <a:defRPr sz="700">
                <a:latin typeface="+mn-lt"/>
              </a:defRPr>
            </a:pPr>
            <a:endParaRPr lang="de-DE"/>
          </a:p>
        </c:txPr>
        <c:crossAx val="47395200"/>
        <c:crosses val="autoZero"/>
        <c:auto val="1"/>
        <c:lblAlgn val="ctr"/>
        <c:lblOffset val="100"/>
        <c:noMultiLvlLbl val="0"/>
      </c:catAx>
      <c:valAx>
        <c:axId val="47395200"/>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7385216"/>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366099</xdr:colOff>
      <xdr:row>54</xdr:row>
      <xdr:rowOff>105331</xdr:rowOff>
    </xdr:from>
    <xdr:to>
      <xdr:col>13</xdr:col>
      <xdr:colOff>173773</xdr:colOff>
      <xdr:row>58</xdr:row>
      <xdr:rowOff>32845</xdr:rowOff>
    </xdr:to>
    <xdr:grpSp>
      <xdr:nvGrpSpPr>
        <xdr:cNvPr id="13" name="Gruppieren 12"/>
        <xdr:cNvGrpSpPr/>
      </xdr:nvGrpSpPr>
      <xdr:grpSpPr>
        <a:xfrm>
          <a:off x="598012" y="9588918"/>
          <a:ext cx="5613783" cy="689514"/>
          <a:chOff x="593770" y="9565282"/>
          <a:chExt cx="5601662" cy="651430"/>
        </a:xfrm>
      </xdr:grpSpPr>
      <xdr:sp macro="" textlink="">
        <xdr:nvSpPr>
          <xdr:cNvPr id="22" name="Rechteck 21"/>
          <xdr:cNvSpPr/>
        </xdr:nvSpPr>
        <xdr:spPr>
          <a:xfrm>
            <a:off x="593770" y="9572724"/>
            <a:ext cx="512059" cy="643988"/>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35" name="Rechteck 34"/>
          <xdr:cNvSpPr/>
        </xdr:nvSpPr>
        <xdr:spPr>
          <a:xfrm>
            <a:off x="1164340" y="9571795"/>
            <a:ext cx="1079843" cy="643988"/>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36" name="Rechteck 35"/>
          <xdr:cNvSpPr/>
        </xdr:nvSpPr>
        <xdr:spPr>
          <a:xfrm>
            <a:off x="3988383" y="9570859"/>
            <a:ext cx="512059" cy="643988"/>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37" name="Rechteck 36"/>
          <xdr:cNvSpPr/>
        </xdr:nvSpPr>
        <xdr:spPr>
          <a:xfrm>
            <a:off x="2296188" y="9565284"/>
            <a:ext cx="512059" cy="643988"/>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38" name="Rechteck 37"/>
          <xdr:cNvSpPr/>
        </xdr:nvSpPr>
        <xdr:spPr>
          <a:xfrm>
            <a:off x="2862112" y="9569003"/>
            <a:ext cx="512059" cy="643988"/>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39" name="Rechteck 38"/>
          <xdr:cNvSpPr/>
        </xdr:nvSpPr>
        <xdr:spPr>
          <a:xfrm>
            <a:off x="3428039" y="9568070"/>
            <a:ext cx="512059" cy="643988"/>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40" name="Rechteck 39"/>
          <xdr:cNvSpPr/>
        </xdr:nvSpPr>
        <xdr:spPr>
          <a:xfrm>
            <a:off x="4560817" y="9567141"/>
            <a:ext cx="512059" cy="643988"/>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41" name="Rechteck 40"/>
          <xdr:cNvSpPr/>
        </xdr:nvSpPr>
        <xdr:spPr>
          <a:xfrm>
            <a:off x="5126741" y="9566211"/>
            <a:ext cx="512059" cy="643988"/>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42" name="Rechteck 41"/>
          <xdr:cNvSpPr/>
        </xdr:nvSpPr>
        <xdr:spPr>
          <a:xfrm>
            <a:off x="5683373" y="9565282"/>
            <a:ext cx="512059" cy="643988"/>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grpSp>
    <xdr:clientData/>
  </xdr:twoCellAnchor>
  <xdr:twoCellAnchor>
    <xdr:from>
      <xdr:col>0</xdr:col>
      <xdr:colOff>21981</xdr:colOff>
      <xdr:row>46</xdr:row>
      <xdr:rowOff>67711</xdr:rowOff>
    </xdr:from>
    <xdr:to>
      <xdr:col>13</xdr:col>
      <xdr:colOff>248596</xdr:colOff>
      <xdr:row>58</xdr:row>
      <xdr:rowOff>58615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362415</xdr:colOff>
      <xdr:row>41</xdr:row>
      <xdr:rowOff>165516</xdr:rowOff>
    </xdr:from>
    <xdr:to>
      <xdr:col>13</xdr:col>
      <xdr:colOff>194399</xdr:colOff>
      <xdr:row>45</xdr:row>
      <xdr:rowOff>93804</xdr:rowOff>
    </xdr:to>
    <xdr:grpSp>
      <xdr:nvGrpSpPr>
        <xdr:cNvPr id="12" name="Gruppieren 11"/>
        <xdr:cNvGrpSpPr/>
      </xdr:nvGrpSpPr>
      <xdr:grpSpPr>
        <a:xfrm>
          <a:off x="594328" y="7172603"/>
          <a:ext cx="5638093" cy="690288"/>
          <a:chOff x="590086" y="7148967"/>
          <a:chExt cx="5625972" cy="690288"/>
        </a:xfrm>
      </xdr:grpSpPr>
      <xdr:sp macro="" textlink="">
        <xdr:nvSpPr>
          <xdr:cNvPr id="15" name="Rechteck 14"/>
          <xdr:cNvSpPr/>
        </xdr:nvSpPr>
        <xdr:spPr>
          <a:xfrm>
            <a:off x="4716036" y="7151970"/>
            <a:ext cx="469281" cy="682313"/>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6" name="Rechteck 15"/>
          <xdr:cNvSpPr/>
        </xdr:nvSpPr>
        <xdr:spPr>
          <a:xfrm>
            <a:off x="590086" y="7156942"/>
            <a:ext cx="4074842" cy="682313"/>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7" name="Rechteck 16"/>
          <xdr:cNvSpPr/>
        </xdr:nvSpPr>
        <xdr:spPr>
          <a:xfrm>
            <a:off x="5752397" y="7148967"/>
            <a:ext cx="463661" cy="682313"/>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34" name="Rechteck 33"/>
          <xdr:cNvSpPr/>
        </xdr:nvSpPr>
        <xdr:spPr>
          <a:xfrm>
            <a:off x="5230851" y="7151039"/>
            <a:ext cx="470210" cy="68231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grpSp>
    <xdr:clientData/>
  </xdr:twoCellAnchor>
  <xdr:twoCellAnchor>
    <xdr:from>
      <xdr:col>0</xdr:col>
      <xdr:colOff>21981</xdr:colOff>
      <xdr:row>34</xdr:row>
      <xdr:rowOff>67015</xdr:rowOff>
    </xdr:from>
    <xdr:to>
      <xdr:col>13</xdr:col>
      <xdr:colOff>248596</xdr:colOff>
      <xdr:row>45</xdr:row>
      <xdr:rowOff>125630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36636</xdr:colOff>
      <xdr:row>95</xdr:row>
      <xdr:rowOff>29561</xdr:rowOff>
    </xdr:from>
    <xdr:to>
      <xdr:col>13</xdr:col>
      <xdr:colOff>270326</xdr:colOff>
      <xdr:row>104</xdr:row>
      <xdr:rowOff>79061</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29309</xdr:colOff>
      <xdr:row>61</xdr:row>
      <xdr:rowOff>0</xdr:rowOff>
    </xdr:from>
    <xdr:to>
      <xdr:col>13</xdr:col>
      <xdr:colOff>255924</xdr:colOff>
      <xdr:row>71</xdr:row>
      <xdr:rowOff>147000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29309</xdr:colOff>
      <xdr:row>72</xdr:row>
      <xdr:rowOff>46293</xdr:rowOff>
    </xdr:from>
    <xdr:to>
      <xdr:col>7</xdr:col>
      <xdr:colOff>197827</xdr:colOff>
      <xdr:row>82</xdr:row>
      <xdr:rowOff>85293</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29309</xdr:colOff>
      <xdr:row>82</xdr:row>
      <xdr:rowOff>175087</xdr:rowOff>
    </xdr:from>
    <xdr:to>
      <xdr:col>9</xdr:col>
      <xdr:colOff>93290</xdr:colOff>
      <xdr:row>93</xdr:row>
      <xdr:rowOff>23587</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36636</xdr:colOff>
      <xdr:row>104</xdr:row>
      <xdr:rowOff>118748</xdr:rowOff>
    </xdr:from>
    <xdr:to>
      <xdr:col>7</xdr:col>
      <xdr:colOff>186584</xdr:colOff>
      <xdr:row>113</xdr:row>
      <xdr:rowOff>168248</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330584</xdr:colOff>
      <xdr:row>104</xdr:row>
      <xdr:rowOff>118242</xdr:rowOff>
    </xdr:from>
    <xdr:to>
      <xdr:col>13</xdr:col>
      <xdr:colOff>270326</xdr:colOff>
      <xdr:row>113</xdr:row>
      <xdr:rowOff>167742</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256443</xdr:colOff>
      <xdr:row>72</xdr:row>
      <xdr:rowOff>46293</xdr:rowOff>
    </xdr:from>
    <xdr:to>
      <xdr:col>13</xdr:col>
      <xdr:colOff>255924</xdr:colOff>
      <xdr:row>82</xdr:row>
      <xdr:rowOff>85293</xdr:rowOff>
    </xdr:to>
    <xdr:graphicFrame macro="">
      <xdr:nvGraphicFramePr>
        <xdr:cNvPr id="33" name="Diagramm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900" b="1" i="0" baseline="0">
              <a:effectLst/>
              <a:latin typeface="+mn-lt"/>
              <a:ea typeface="+mn-ea"/>
              <a:cs typeface="+mn-cs"/>
            </a:rPr>
            <a:t>Erfüllung im Bereich Daten, Häufigkeit und Wahrscheinlichkeit</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366099</xdr:colOff>
      <xdr:row>54</xdr:row>
      <xdr:rowOff>105331</xdr:rowOff>
    </xdr:from>
    <xdr:to>
      <xdr:col>13</xdr:col>
      <xdr:colOff>173773</xdr:colOff>
      <xdr:row>58</xdr:row>
      <xdr:rowOff>32845</xdr:rowOff>
    </xdr:to>
    <xdr:grpSp>
      <xdr:nvGrpSpPr>
        <xdr:cNvPr id="2" name="Gruppieren 1"/>
        <xdr:cNvGrpSpPr/>
      </xdr:nvGrpSpPr>
      <xdr:grpSpPr>
        <a:xfrm>
          <a:off x="598012" y="9588918"/>
          <a:ext cx="5613783" cy="689514"/>
          <a:chOff x="593770" y="9565282"/>
          <a:chExt cx="5601662" cy="651430"/>
        </a:xfrm>
      </xdr:grpSpPr>
      <xdr:sp macro="" textlink="">
        <xdr:nvSpPr>
          <xdr:cNvPr id="3" name="Rechteck 2"/>
          <xdr:cNvSpPr/>
        </xdr:nvSpPr>
        <xdr:spPr>
          <a:xfrm>
            <a:off x="593770" y="9572724"/>
            <a:ext cx="512059" cy="643988"/>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4" name="Rechteck 3"/>
          <xdr:cNvSpPr/>
        </xdr:nvSpPr>
        <xdr:spPr>
          <a:xfrm>
            <a:off x="1164340" y="9571795"/>
            <a:ext cx="1079843" cy="643988"/>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5" name="Rechteck 4"/>
          <xdr:cNvSpPr/>
        </xdr:nvSpPr>
        <xdr:spPr>
          <a:xfrm>
            <a:off x="3988383" y="9570859"/>
            <a:ext cx="512059" cy="643988"/>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6" name="Rechteck 5"/>
          <xdr:cNvSpPr/>
        </xdr:nvSpPr>
        <xdr:spPr>
          <a:xfrm>
            <a:off x="2296188" y="9565284"/>
            <a:ext cx="512059" cy="643988"/>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7" name="Rechteck 6"/>
          <xdr:cNvSpPr/>
        </xdr:nvSpPr>
        <xdr:spPr>
          <a:xfrm>
            <a:off x="2862112" y="9569003"/>
            <a:ext cx="512059" cy="643988"/>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8" name="Rechteck 7"/>
          <xdr:cNvSpPr/>
        </xdr:nvSpPr>
        <xdr:spPr>
          <a:xfrm>
            <a:off x="3428039" y="9568070"/>
            <a:ext cx="512059" cy="643988"/>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9" name="Rechteck 8"/>
          <xdr:cNvSpPr/>
        </xdr:nvSpPr>
        <xdr:spPr>
          <a:xfrm>
            <a:off x="4560817" y="9567141"/>
            <a:ext cx="512059" cy="643988"/>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0" name="Rechteck 9"/>
          <xdr:cNvSpPr/>
        </xdr:nvSpPr>
        <xdr:spPr>
          <a:xfrm>
            <a:off x="5126741" y="9566211"/>
            <a:ext cx="512059" cy="643988"/>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1" name="Rechteck 10"/>
          <xdr:cNvSpPr/>
        </xdr:nvSpPr>
        <xdr:spPr>
          <a:xfrm>
            <a:off x="5683373" y="9565282"/>
            <a:ext cx="512059" cy="643988"/>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grpSp>
    <xdr:clientData/>
  </xdr:twoCellAnchor>
  <xdr:twoCellAnchor>
    <xdr:from>
      <xdr:col>0</xdr:col>
      <xdr:colOff>21981</xdr:colOff>
      <xdr:row>46</xdr:row>
      <xdr:rowOff>67711</xdr:rowOff>
    </xdr:from>
    <xdr:to>
      <xdr:col>13</xdr:col>
      <xdr:colOff>248596</xdr:colOff>
      <xdr:row>58</xdr:row>
      <xdr:rowOff>58615</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362415</xdr:colOff>
      <xdr:row>41</xdr:row>
      <xdr:rowOff>165516</xdr:rowOff>
    </xdr:from>
    <xdr:to>
      <xdr:col>13</xdr:col>
      <xdr:colOff>194399</xdr:colOff>
      <xdr:row>45</xdr:row>
      <xdr:rowOff>93804</xdr:rowOff>
    </xdr:to>
    <xdr:grpSp>
      <xdr:nvGrpSpPr>
        <xdr:cNvPr id="13" name="Gruppieren 12"/>
        <xdr:cNvGrpSpPr/>
      </xdr:nvGrpSpPr>
      <xdr:grpSpPr>
        <a:xfrm>
          <a:off x="594328" y="7172603"/>
          <a:ext cx="5638093" cy="690288"/>
          <a:chOff x="590086" y="7148967"/>
          <a:chExt cx="5625972" cy="690288"/>
        </a:xfrm>
      </xdr:grpSpPr>
      <xdr:sp macro="" textlink="">
        <xdr:nvSpPr>
          <xdr:cNvPr id="14" name="Rechteck 13"/>
          <xdr:cNvSpPr/>
        </xdr:nvSpPr>
        <xdr:spPr>
          <a:xfrm>
            <a:off x="4716036" y="7151970"/>
            <a:ext cx="469281" cy="682313"/>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5" name="Rechteck 14"/>
          <xdr:cNvSpPr/>
        </xdr:nvSpPr>
        <xdr:spPr>
          <a:xfrm>
            <a:off x="590086" y="7156942"/>
            <a:ext cx="4074842" cy="682313"/>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6" name="Rechteck 15"/>
          <xdr:cNvSpPr/>
        </xdr:nvSpPr>
        <xdr:spPr>
          <a:xfrm>
            <a:off x="5752397" y="7148967"/>
            <a:ext cx="463661" cy="682313"/>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sp macro="" textlink="">
        <xdr:nvSpPr>
          <xdr:cNvPr id="17" name="Rechteck 16"/>
          <xdr:cNvSpPr/>
        </xdr:nvSpPr>
        <xdr:spPr>
          <a:xfrm>
            <a:off x="5230851" y="7151039"/>
            <a:ext cx="470210" cy="68231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100"/>
          </a:p>
        </xdr:txBody>
      </xdr:sp>
    </xdr:grpSp>
    <xdr:clientData/>
  </xdr:twoCellAnchor>
  <xdr:twoCellAnchor>
    <xdr:from>
      <xdr:col>0</xdr:col>
      <xdr:colOff>21981</xdr:colOff>
      <xdr:row>34</xdr:row>
      <xdr:rowOff>67015</xdr:rowOff>
    </xdr:from>
    <xdr:to>
      <xdr:col>13</xdr:col>
      <xdr:colOff>248596</xdr:colOff>
      <xdr:row>45</xdr:row>
      <xdr:rowOff>125630</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36636</xdr:colOff>
      <xdr:row>95</xdr:row>
      <xdr:rowOff>29561</xdr:rowOff>
    </xdr:from>
    <xdr:to>
      <xdr:col>13</xdr:col>
      <xdr:colOff>270326</xdr:colOff>
      <xdr:row>104</xdr:row>
      <xdr:rowOff>79061</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29309</xdr:colOff>
      <xdr:row>61</xdr:row>
      <xdr:rowOff>0</xdr:rowOff>
    </xdr:from>
    <xdr:to>
      <xdr:col>13</xdr:col>
      <xdr:colOff>255924</xdr:colOff>
      <xdr:row>71</xdr:row>
      <xdr:rowOff>147000</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29309</xdr:colOff>
      <xdr:row>72</xdr:row>
      <xdr:rowOff>46293</xdr:rowOff>
    </xdr:from>
    <xdr:to>
      <xdr:col>7</xdr:col>
      <xdr:colOff>197827</xdr:colOff>
      <xdr:row>82</xdr:row>
      <xdr:rowOff>85293</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29309</xdr:colOff>
      <xdr:row>82</xdr:row>
      <xdr:rowOff>175087</xdr:rowOff>
    </xdr:from>
    <xdr:to>
      <xdr:col>9</xdr:col>
      <xdr:colOff>93290</xdr:colOff>
      <xdr:row>93</xdr:row>
      <xdr:rowOff>23587</xdr:rowOff>
    </xdr:to>
    <xdr:graphicFrame macro="">
      <xdr:nvGraphicFramePr>
        <xdr:cNvPr id="22"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36636</xdr:colOff>
      <xdr:row>104</xdr:row>
      <xdr:rowOff>118748</xdr:rowOff>
    </xdr:from>
    <xdr:to>
      <xdr:col>7</xdr:col>
      <xdr:colOff>186584</xdr:colOff>
      <xdr:row>113</xdr:row>
      <xdr:rowOff>168248</xdr:rowOff>
    </xdr:to>
    <xdr:graphicFrame macro="">
      <xdr:nvGraphicFramePr>
        <xdr:cNvPr id="23"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330584</xdr:colOff>
      <xdr:row>104</xdr:row>
      <xdr:rowOff>118242</xdr:rowOff>
    </xdr:from>
    <xdr:to>
      <xdr:col>13</xdr:col>
      <xdr:colOff>270326</xdr:colOff>
      <xdr:row>113</xdr:row>
      <xdr:rowOff>167742</xdr:rowOff>
    </xdr:to>
    <xdr:graphicFrame macro="">
      <xdr:nvGraphicFramePr>
        <xdr:cNvPr id="24" name="Diagram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256443</xdr:colOff>
      <xdr:row>72</xdr:row>
      <xdr:rowOff>46293</xdr:rowOff>
    </xdr:from>
    <xdr:to>
      <xdr:col>13</xdr:col>
      <xdr:colOff>255924</xdr:colOff>
      <xdr:row>82</xdr:row>
      <xdr:rowOff>85293</xdr:rowOff>
    </xdr:to>
    <xdr:graphicFrame macro="">
      <xdr:nvGraphicFramePr>
        <xdr:cNvPr id="25" name="Diagram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in den Aufgaben 8 - 16</a:t>
          </a:r>
          <a:endParaRPr lang="de-DE">
            <a:effectLst/>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Aufgaben 1 - 7</a:t>
          </a:r>
        </a:p>
      </cdr:txBody>
    </cdr:sp>
  </cdr:relSizeAnchor>
</c:userShapes>
</file>

<file path=xl/drawings/drawing14.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0.9883</cdr:x>
      <cdr:y>0.12475</cdr:y>
    </cdr:to>
    <cdr:sp macro="" textlink="">
      <cdr:nvSpPr>
        <cdr:cNvPr id="3" name="Textfeld 1"/>
        <cdr:cNvSpPr txBox="1"/>
      </cdr:nvSpPr>
      <cdr:spPr>
        <a:xfrm xmlns:a="http://schemas.openxmlformats.org/drawingml/2006/main">
          <a:off x="50799" y="35562"/>
          <a:ext cx="6139943" cy="184497"/>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Kompetenzbereichen</a:t>
          </a:r>
        </a:p>
      </cdr:txBody>
    </cdr:sp>
  </cdr:relSizeAnchor>
</c:userShapes>
</file>

<file path=xl/drawings/drawing15.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Größen</a:t>
          </a:r>
        </a:p>
      </cdr:txBody>
    </cdr:sp>
  </cdr:relSizeAnchor>
  <cdr:relSizeAnchor xmlns:cdr="http://schemas.openxmlformats.org/drawingml/2006/chartDrawing">
    <cdr:from>
      <cdr:x>0.02965</cdr:x>
      <cdr:y>0</cdr:y>
    </cdr:from>
    <cdr:to>
      <cdr:x>0.98586</cdr:x>
      <cdr:y>0.11429</cdr:y>
    </cdr:to>
    <cdr:sp macro="" textlink="">
      <cdr:nvSpPr>
        <cdr:cNvPr id="4"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5"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Operationen</a:t>
          </a:r>
        </a:p>
      </cdr:txBody>
    </cdr:sp>
  </cdr:relSizeAnchor>
</c:userShapes>
</file>

<file path=xl/drawings/drawing16.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Größen und Messen</a:t>
          </a:r>
        </a:p>
      </cdr:txBody>
    </cdr:sp>
  </cdr:relSizeAnchor>
</c:userShapes>
</file>

<file path=xl/drawings/drawing17.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14084" y="0"/>
          <a:ext cx="3679214" cy="226294"/>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0.9929</cdr:x>
      <cdr:y>0.10117</cdr:y>
    </cdr:to>
    <cdr:sp macro="" textlink="">
      <cdr:nvSpPr>
        <cdr:cNvPr id="3" name="Textfeld 1"/>
        <cdr:cNvSpPr txBox="1"/>
      </cdr:nvSpPr>
      <cdr:spPr>
        <a:xfrm xmlns:a="http://schemas.openxmlformats.org/drawingml/2006/main">
          <a:off x="31239" y="48522"/>
          <a:ext cx="3793413" cy="184574"/>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Raum und Form</a:t>
          </a:r>
        </a:p>
      </cdr:txBody>
    </cdr:sp>
  </cdr:relSizeAnchor>
</c:userShapes>
</file>

<file path=xl/drawings/drawing18.xml><?xml version="1.0" encoding="utf-8"?>
<c:userShapes xmlns:c="http://schemas.openxmlformats.org/drawingml/2006/chart">
  <cdr:relSizeAnchor xmlns:cdr="http://schemas.openxmlformats.org/drawingml/2006/chartDrawing">
    <cdr:from>
      <cdr:x>0.02965</cdr:x>
      <cdr:y>0</cdr:y>
    </cdr:from>
    <cdr:to>
      <cdr:x>0.98586</cdr:x>
      <cdr:y>0.11429</cdr:y>
    </cdr:to>
    <cdr:sp macro="" textlink="S_Dat!$E$18">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I</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0.01428</cdr:x>
      <cdr:y>0.02016</cdr:y>
    </cdr:from>
    <cdr:to>
      <cdr:x>0.98161</cdr:x>
      <cdr:y>0.1226</cdr:y>
    </cdr:to>
    <cdr:sp macro="" textlink="">
      <cdr:nvSpPr>
        <cdr:cNvPr id="3" name="Textfeld 1"/>
        <cdr:cNvSpPr txBox="1"/>
      </cdr:nvSpPr>
      <cdr:spPr>
        <a:xfrm xmlns:a="http://schemas.openxmlformats.org/drawingml/2006/main">
          <a:off x="40853" y="35561"/>
          <a:ext cx="2768068" cy="180707"/>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Anforderungsbereichen</a:t>
          </a:r>
        </a:p>
      </cdr:txBody>
    </cdr:sp>
  </cdr:relSizeAnchor>
</c:userShapes>
</file>

<file path=xl/drawings/drawing19.xml><?xml version="1.0" encoding="utf-8"?>
<c:userShapes xmlns:c="http://schemas.openxmlformats.org/drawingml/2006/chart">
  <cdr:relSizeAnchor xmlns:cdr="http://schemas.openxmlformats.org/drawingml/2006/chartDrawing">
    <cdr:from>
      <cdr:x>0.02965</cdr:x>
      <cdr:y>0</cdr:y>
    </cdr:from>
    <cdr:to>
      <cdr:x>0.98586</cdr:x>
      <cdr:y>0.11429</cdr:y>
    </cdr:to>
    <cdr:sp macro="" textlink="S_Dat!$E$18">
      <cdr:nvSpPr>
        <cdr:cNvPr id="2" name="Textfeld 1"/>
        <cdr:cNvSpPr txBox="1"/>
      </cdr:nvSpPr>
      <cdr:spPr>
        <a:xfrm xmlns:a="http://schemas.openxmlformats.org/drawingml/2006/main">
          <a:off x="95498" y="0"/>
          <a:ext cx="3079811" cy="234903"/>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I</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0.01531</cdr:x>
      <cdr:y>0.02016</cdr:y>
    </cdr:from>
    <cdr:to>
      <cdr:x>0.98161</cdr:x>
      <cdr:y>0.12289</cdr:y>
    </cdr:to>
    <cdr:sp macro="" textlink="">
      <cdr:nvSpPr>
        <cdr:cNvPr id="3" name="Textfeld 1"/>
        <cdr:cNvSpPr txBox="1"/>
      </cdr:nvSpPr>
      <cdr:spPr>
        <a:xfrm xmlns:a="http://schemas.openxmlformats.org/drawingml/2006/main">
          <a:off x="49323" y="35561"/>
          <a:ext cx="3112298" cy="181213"/>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prozessbezogenen Kompetenzen</a:t>
          </a:r>
        </a:p>
      </cdr:txBody>
    </cdr:sp>
  </cdr:relSizeAnchor>
</c:userShapes>
</file>

<file path=xl/drawings/drawing2.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in den Aufgaben 8 - 16</a:t>
          </a:r>
          <a:endParaRPr lang="de-DE">
            <a:effectLst/>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900" b="1" i="0" baseline="0">
              <a:effectLst/>
              <a:latin typeface="+mn-lt"/>
              <a:ea typeface="+mn-ea"/>
              <a:cs typeface="+mn-cs"/>
            </a:rPr>
            <a:t>Erfüllung im Bereich Daten, Häufigkeit und Wahrscheinlichkeit</a:t>
          </a:r>
        </a:p>
      </cdr:txBody>
    </cdr:sp>
  </cdr:relSizeAnchor>
</c:userShapes>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48</xdr:row>
          <xdr:rowOff>0</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Aufgaben 1 - 7</a:t>
          </a:r>
        </a:p>
      </cdr:txBody>
    </cdr:sp>
  </cdr:relSizeAnchor>
</c:userShapes>
</file>

<file path=xl/drawings/drawing4.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0.9883</cdr:x>
      <cdr:y>0.12475</cdr:y>
    </cdr:to>
    <cdr:sp macro="" textlink="">
      <cdr:nvSpPr>
        <cdr:cNvPr id="3" name="Textfeld 1"/>
        <cdr:cNvSpPr txBox="1"/>
      </cdr:nvSpPr>
      <cdr:spPr>
        <a:xfrm xmlns:a="http://schemas.openxmlformats.org/drawingml/2006/main">
          <a:off x="50799" y="35562"/>
          <a:ext cx="6139943" cy="184497"/>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Kompetenzbereichen</a:t>
          </a:r>
        </a:p>
      </cdr:txBody>
    </cdr:sp>
  </cdr:relSizeAnchor>
</c:userShapes>
</file>

<file path=xl/drawings/drawing5.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Größen</a:t>
          </a:r>
        </a:p>
      </cdr:txBody>
    </cdr:sp>
  </cdr:relSizeAnchor>
  <cdr:relSizeAnchor xmlns:cdr="http://schemas.openxmlformats.org/drawingml/2006/chartDrawing">
    <cdr:from>
      <cdr:x>0.02965</cdr:x>
      <cdr:y>0</cdr:y>
    </cdr:from>
    <cdr:to>
      <cdr:x>0.98586</cdr:x>
      <cdr:y>0.11429</cdr:y>
    </cdr:to>
    <cdr:sp macro="" textlink="">
      <cdr:nvSpPr>
        <cdr:cNvPr id="4"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5"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Operationen</a:t>
          </a:r>
        </a:p>
      </cdr:txBody>
    </cdr:sp>
  </cdr:relSizeAnchor>
</c:userShapes>
</file>

<file path=xl/drawings/drawing6.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Größen und Messen</a:t>
          </a:r>
        </a:p>
      </cdr:txBody>
    </cdr:sp>
  </cdr:relSizeAnchor>
</c:userShapes>
</file>

<file path=xl/drawings/drawing7.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14084" y="0"/>
          <a:ext cx="3679214" cy="226294"/>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0.9929</cdr:x>
      <cdr:y>0.10117</cdr:y>
    </cdr:to>
    <cdr:sp macro="" textlink="">
      <cdr:nvSpPr>
        <cdr:cNvPr id="3" name="Textfeld 1"/>
        <cdr:cNvSpPr txBox="1"/>
      </cdr:nvSpPr>
      <cdr:spPr>
        <a:xfrm xmlns:a="http://schemas.openxmlformats.org/drawingml/2006/main">
          <a:off x="31239" y="48522"/>
          <a:ext cx="3793413" cy="184574"/>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Raum und Form</a:t>
          </a:r>
        </a:p>
      </cdr:txBody>
    </cdr:sp>
  </cdr:relSizeAnchor>
</c:userShapes>
</file>

<file path=xl/drawings/drawing8.xml><?xml version="1.0" encoding="utf-8"?>
<c:userShapes xmlns:c="http://schemas.openxmlformats.org/drawingml/2006/chart">
  <cdr:relSizeAnchor xmlns:cdr="http://schemas.openxmlformats.org/drawingml/2006/chartDrawing">
    <cdr:from>
      <cdr:x>0.02965</cdr:x>
      <cdr:y>0</cdr:y>
    </cdr:from>
    <cdr:to>
      <cdr:x>0.98586</cdr:x>
      <cdr:y>0.11429</cdr:y>
    </cdr:to>
    <cdr:sp macro="" textlink="K_Dat!$E$18">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I</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0.01428</cdr:x>
      <cdr:y>0.02016</cdr:y>
    </cdr:from>
    <cdr:to>
      <cdr:x>0.98161</cdr:x>
      <cdr:y>0.1226</cdr:y>
    </cdr:to>
    <cdr:sp macro="" textlink="">
      <cdr:nvSpPr>
        <cdr:cNvPr id="3" name="Textfeld 1"/>
        <cdr:cNvSpPr txBox="1"/>
      </cdr:nvSpPr>
      <cdr:spPr>
        <a:xfrm xmlns:a="http://schemas.openxmlformats.org/drawingml/2006/main">
          <a:off x="40853" y="35561"/>
          <a:ext cx="2768068" cy="180707"/>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Anforderungsbereichen</a:t>
          </a:r>
        </a:p>
      </cdr:txBody>
    </cdr:sp>
  </cdr:relSizeAnchor>
</c:userShapes>
</file>

<file path=xl/drawings/drawing9.xml><?xml version="1.0" encoding="utf-8"?>
<c:userShapes xmlns:c="http://schemas.openxmlformats.org/drawingml/2006/chart">
  <cdr:relSizeAnchor xmlns:cdr="http://schemas.openxmlformats.org/drawingml/2006/chartDrawing">
    <cdr:from>
      <cdr:x>0.02965</cdr:x>
      <cdr:y>0</cdr:y>
    </cdr:from>
    <cdr:to>
      <cdr:x>0.98586</cdr:x>
      <cdr:y>0.11429</cdr:y>
    </cdr:to>
    <cdr:sp macro="" textlink="K_Dat!$E$18">
      <cdr:nvSpPr>
        <cdr:cNvPr id="2" name="Textfeld 1"/>
        <cdr:cNvSpPr txBox="1"/>
      </cdr:nvSpPr>
      <cdr:spPr>
        <a:xfrm xmlns:a="http://schemas.openxmlformats.org/drawingml/2006/main">
          <a:off x="95498" y="0"/>
          <a:ext cx="3079811" cy="234903"/>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I</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0.01531</cdr:x>
      <cdr:y>0.02016</cdr:y>
    </cdr:from>
    <cdr:to>
      <cdr:x>0.98161</cdr:x>
      <cdr:y>0.12289</cdr:y>
    </cdr:to>
    <cdr:sp macro="" textlink="">
      <cdr:nvSpPr>
        <cdr:cNvPr id="3" name="Textfeld 1"/>
        <cdr:cNvSpPr txBox="1"/>
      </cdr:nvSpPr>
      <cdr:spPr>
        <a:xfrm xmlns:a="http://schemas.openxmlformats.org/drawingml/2006/main">
          <a:off x="49323" y="35561"/>
          <a:ext cx="3112298" cy="181213"/>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prozessbezogenen Kompetenzen</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Dokument.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C000"/>
  </sheetPr>
  <dimension ref="A1:Z69"/>
  <sheetViews>
    <sheetView showGridLines="0" zoomScale="115" zoomScaleNormal="115" workbookViewId="0">
      <selection activeCell="V4" sqref="V4"/>
    </sheetView>
  </sheetViews>
  <sheetFormatPr baseColWidth="10" defaultColWidth="11.42578125" defaultRowHeight="15" x14ac:dyDescent="0.25"/>
  <cols>
    <col min="1" max="1" width="3.7109375" style="47" bestFit="1" customWidth="1"/>
    <col min="2" max="2" width="18" style="40" customWidth="1"/>
    <col min="3" max="3" width="3.28515625" style="40" customWidth="1"/>
    <col min="4" max="24" width="4.85546875" style="40" customWidth="1"/>
    <col min="25" max="26" width="3.7109375" style="40" customWidth="1"/>
    <col min="27" max="16384" width="11.42578125" style="40"/>
  </cols>
  <sheetData>
    <row r="1" spans="1:26" ht="4.5" customHeight="1" thickBot="1" x14ac:dyDescent="0.3"/>
    <row r="2" spans="1:26" ht="17.25" thickTop="1" thickBot="1" x14ac:dyDescent="0.3">
      <c r="A2" s="48"/>
      <c r="B2" s="49"/>
      <c r="C2" s="49"/>
      <c r="D2" s="54" t="s">
        <v>0</v>
      </c>
      <c r="E2" s="58"/>
      <c r="F2" s="1"/>
      <c r="G2" s="1"/>
      <c r="H2" s="1"/>
      <c r="I2" s="53"/>
      <c r="J2" s="53"/>
      <c r="K2" s="53"/>
      <c r="L2" s="54"/>
      <c r="M2" s="55" t="s">
        <v>23</v>
      </c>
      <c r="N2" s="56" t="str">
        <f>IF(COUNTBLANK(Y10:Y39)=30,"",(COUNT(Y10:Y39)))</f>
        <v/>
      </c>
      <c r="O2" s="49"/>
      <c r="Q2" s="50"/>
      <c r="R2" s="50"/>
      <c r="S2" s="50"/>
      <c r="T2" s="50"/>
      <c r="U2" s="49"/>
      <c r="V2" s="49"/>
      <c r="W2" s="49"/>
      <c r="X2" s="49"/>
      <c r="Y2" s="49"/>
    </row>
    <row r="3" spans="1:26" ht="5.25" customHeight="1" thickTop="1" x14ac:dyDescent="0.25">
      <c r="A3" s="48"/>
      <c r="B3" s="49"/>
      <c r="C3" s="49"/>
      <c r="D3" s="1"/>
      <c r="E3" s="1"/>
      <c r="F3" s="1"/>
      <c r="G3" s="1"/>
      <c r="H3" s="1"/>
      <c r="I3" s="1"/>
      <c r="J3" s="1"/>
      <c r="K3" s="1"/>
      <c r="L3" s="1"/>
      <c r="M3" s="1"/>
      <c r="N3" s="1"/>
      <c r="O3" s="49"/>
      <c r="P3" s="49"/>
      <c r="Q3" s="49"/>
      <c r="R3" s="49"/>
      <c r="S3" s="49"/>
      <c r="T3" s="49"/>
      <c r="U3" s="49"/>
      <c r="V3" s="49"/>
      <c r="W3" s="49"/>
      <c r="X3" s="49"/>
      <c r="Y3" s="49"/>
    </row>
    <row r="4" spans="1:26" s="94" customFormat="1" ht="12" customHeight="1" x14ac:dyDescent="0.2">
      <c r="A4" s="92"/>
      <c r="B4" s="112"/>
      <c r="C4" s="112" t="s">
        <v>41</v>
      </c>
      <c r="D4" s="252" t="s">
        <v>2</v>
      </c>
      <c r="E4" s="253" t="s">
        <v>2</v>
      </c>
      <c r="F4" s="253" t="s">
        <v>2</v>
      </c>
      <c r="G4" s="253" t="s">
        <v>2</v>
      </c>
      <c r="H4" s="254" t="s">
        <v>2</v>
      </c>
      <c r="I4" s="242" t="s">
        <v>2</v>
      </c>
      <c r="J4" s="240" t="s">
        <v>2</v>
      </c>
      <c r="K4" s="243" t="s">
        <v>2</v>
      </c>
      <c r="L4" s="123" t="s">
        <v>22</v>
      </c>
      <c r="M4" s="240" t="s">
        <v>3</v>
      </c>
      <c r="N4" s="242" t="s">
        <v>22</v>
      </c>
      <c r="O4" s="252" t="s">
        <v>3</v>
      </c>
      <c r="P4" s="254" t="s">
        <v>1</v>
      </c>
      <c r="Q4" s="243" t="s">
        <v>1</v>
      </c>
      <c r="R4" s="123" t="s">
        <v>2</v>
      </c>
      <c r="S4" s="240" t="s">
        <v>3</v>
      </c>
      <c r="T4" s="243" t="s">
        <v>22</v>
      </c>
      <c r="U4" s="240" t="s">
        <v>2</v>
      </c>
      <c r="V4" s="240" t="s">
        <v>22</v>
      </c>
      <c r="W4" s="240" t="s">
        <v>1</v>
      </c>
      <c r="X4" s="240" t="s">
        <v>2</v>
      </c>
      <c r="Y4" s="306" t="s">
        <v>81</v>
      </c>
      <c r="Z4" s="322" t="s">
        <v>55</v>
      </c>
    </row>
    <row r="5" spans="1:26" s="94" customFormat="1" ht="12" customHeight="1" x14ac:dyDescent="0.2">
      <c r="A5" s="152"/>
      <c r="B5" s="112"/>
      <c r="C5" s="112" t="s">
        <v>40</v>
      </c>
      <c r="D5" s="244" t="s">
        <v>9</v>
      </c>
      <c r="E5" s="255" t="s">
        <v>9</v>
      </c>
      <c r="F5" s="255" t="s">
        <v>9</v>
      </c>
      <c r="G5" s="255" t="s">
        <v>10</v>
      </c>
      <c r="H5" s="256" t="s">
        <v>9</v>
      </c>
      <c r="I5" s="257" t="s">
        <v>10</v>
      </c>
      <c r="J5" s="268" t="s">
        <v>10</v>
      </c>
      <c r="K5" s="245" t="s">
        <v>10</v>
      </c>
      <c r="L5" s="269" t="s">
        <v>10</v>
      </c>
      <c r="M5" s="268" t="s">
        <v>10</v>
      </c>
      <c r="N5" s="257" t="s">
        <v>10</v>
      </c>
      <c r="O5" s="244" t="s">
        <v>9</v>
      </c>
      <c r="P5" s="256" t="s">
        <v>10</v>
      </c>
      <c r="Q5" s="245" t="s">
        <v>11</v>
      </c>
      <c r="R5" s="269" t="s">
        <v>9</v>
      </c>
      <c r="S5" s="268" t="s">
        <v>11</v>
      </c>
      <c r="T5" s="245" t="s">
        <v>10</v>
      </c>
      <c r="U5" s="244" t="s">
        <v>10</v>
      </c>
      <c r="V5" s="244" t="s">
        <v>9</v>
      </c>
      <c r="W5" s="244" t="s">
        <v>10</v>
      </c>
      <c r="X5" s="244" t="s">
        <v>10</v>
      </c>
      <c r="Y5" s="307"/>
      <c r="Z5" s="323"/>
    </row>
    <row r="6" spans="1:26" s="1" customFormat="1" ht="78.75" customHeight="1" x14ac:dyDescent="0.25">
      <c r="A6" s="328" t="str">
        <f>"Zentrale Klassenarbeit Mathematik 2021 Klasse "&amp;E3</f>
        <v xml:space="preserve">Zentrale Klassenarbeit Mathematik 2021 Klasse </v>
      </c>
      <c r="B6" s="328"/>
      <c r="C6" s="329"/>
      <c r="D6" s="61" t="s">
        <v>90</v>
      </c>
      <c r="E6" s="62" t="s">
        <v>93</v>
      </c>
      <c r="F6" s="62" t="s">
        <v>91</v>
      </c>
      <c r="G6" s="62" t="s">
        <v>92</v>
      </c>
      <c r="H6" s="63" t="s">
        <v>165</v>
      </c>
      <c r="I6" s="258" t="s">
        <v>166</v>
      </c>
      <c r="J6" s="65" t="s">
        <v>167</v>
      </c>
      <c r="K6" s="64" t="s">
        <v>168</v>
      </c>
      <c r="L6" s="270" t="s">
        <v>169</v>
      </c>
      <c r="M6" s="65" t="s">
        <v>170</v>
      </c>
      <c r="N6" s="258" t="s">
        <v>171</v>
      </c>
      <c r="O6" s="61" t="s">
        <v>173</v>
      </c>
      <c r="P6" s="63" t="s">
        <v>175</v>
      </c>
      <c r="Q6" s="64" t="s">
        <v>176</v>
      </c>
      <c r="R6" s="270" t="s">
        <v>177</v>
      </c>
      <c r="S6" s="65" t="s">
        <v>178</v>
      </c>
      <c r="T6" s="64" t="s">
        <v>179</v>
      </c>
      <c r="U6" s="65" t="s">
        <v>180</v>
      </c>
      <c r="V6" s="65" t="s">
        <v>181</v>
      </c>
      <c r="W6" s="61" t="s">
        <v>182</v>
      </c>
      <c r="X6" s="63" t="s">
        <v>183</v>
      </c>
      <c r="Y6" s="307"/>
      <c r="Z6" s="323"/>
    </row>
    <row r="7" spans="1:26" s="1" customFormat="1" ht="15" customHeight="1" x14ac:dyDescent="0.25">
      <c r="A7" s="328"/>
      <c r="B7" s="328"/>
      <c r="C7" s="329"/>
      <c r="D7" s="99" t="s">
        <v>4</v>
      </c>
      <c r="E7" s="100" t="s">
        <v>5</v>
      </c>
      <c r="F7" s="100" t="s">
        <v>6</v>
      </c>
      <c r="G7" s="100" t="s">
        <v>7</v>
      </c>
      <c r="H7" s="101" t="s">
        <v>164</v>
      </c>
      <c r="I7" s="259">
        <v>2</v>
      </c>
      <c r="J7" s="103">
        <v>3</v>
      </c>
      <c r="K7" s="102">
        <v>4</v>
      </c>
      <c r="L7" s="271">
        <v>5</v>
      </c>
      <c r="M7" s="103">
        <v>6</v>
      </c>
      <c r="N7" s="259">
        <v>7</v>
      </c>
      <c r="O7" s="99" t="s">
        <v>172</v>
      </c>
      <c r="P7" s="101" t="s">
        <v>174</v>
      </c>
      <c r="Q7" s="102">
        <v>9</v>
      </c>
      <c r="R7" s="271">
        <v>10</v>
      </c>
      <c r="S7" s="103">
        <v>11</v>
      </c>
      <c r="T7" s="102">
        <v>12</v>
      </c>
      <c r="U7" s="103">
        <v>13</v>
      </c>
      <c r="V7" s="103">
        <v>14</v>
      </c>
      <c r="W7" s="99">
        <v>15</v>
      </c>
      <c r="X7" s="101">
        <v>16</v>
      </c>
      <c r="Y7" s="307"/>
      <c r="Z7" s="323"/>
    </row>
    <row r="8" spans="1:26" s="94" customFormat="1" ht="12" customHeight="1" x14ac:dyDescent="0.2">
      <c r="A8" s="330"/>
      <c r="B8" s="330"/>
      <c r="C8" s="331"/>
      <c r="D8" s="153">
        <v>1</v>
      </c>
      <c r="E8" s="154">
        <v>1</v>
      </c>
      <c r="F8" s="154">
        <v>1</v>
      </c>
      <c r="G8" s="154">
        <v>1</v>
      </c>
      <c r="H8" s="155">
        <v>1</v>
      </c>
      <c r="I8" s="260">
        <v>1</v>
      </c>
      <c r="J8" s="156">
        <v>1</v>
      </c>
      <c r="K8" s="157">
        <v>1</v>
      </c>
      <c r="L8" s="272">
        <v>1</v>
      </c>
      <c r="M8" s="156">
        <v>1</v>
      </c>
      <c r="N8" s="260">
        <v>1</v>
      </c>
      <c r="O8" s="153">
        <v>1</v>
      </c>
      <c r="P8" s="155">
        <v>1</v>
      </c>
      <c r="Q8" s="157">
        <v>1</v>
      </c>
      <c r="R8" s="272">
        <v>1</v>
      </c>
      <c r="S8" s="156">
        <v>1</v>
      </c>
      <c r="T8" s="157">
        <v>1</v>
      </c>
      <c r="U8" s="156">
        <v>1</v>
      </c>
      <c r="V8" s="156">
        <v>1</v>
      </c>
      <c r="W8" s="153">
        <v>1</v>
      </c>
      <c r="X8" s="155">
        <v>1</v>
      </c>
      <c r="Y8" s="158">
        <f>SUM(D8:X8)</f>
        <v>21</v>
      </c>
      <c r="Z8" s="320"/>
    </row>
    <row r="9" spans="1:26" s="92" customFormat="1" ht="12" customHeight="1" thickBot="1" x14ac:dyDescent="0.3">
      <c r="A9" s="95" t="s">
        <v>12</v>
      </c>
      <c r="B9" s="96" t="s">
        <v>13</v>
      </c>
      <c r="C9" s="116" t="s">
        <v>76</v>
      </c>
      <c r="D9" s="332" t="s">
        <v>148</v>
      </c>
      <c r="E9" s="333"/>
      <c r="F9" s="333"/>
      <c r="G9" s="333"/>
      <c r="H9" s="333"/>
      <c r="I9" s="333"/>
      <c r="J9" s="333"/>
      <c r="K9" s="333"/>
      <c r="L9" s="333"/>
      <c r="M9" s="333"/>
      <c r="N9" s="333"/>
      <c r="O9" s="333"/>
      <c r="P9" s="333"/>
      <c r="Q9" s="333"/>
      <c r="R9" s="333"/>
      <c r="S9" s="333"/>
      <c r="T9" s="333"/>
      <c r="U9" s="333"/>
      <c r="V9" s="333"/>
      <c r="W9" s="333"/>
      <c r="X9" s="334"/>
      <c r="Z9" s="321"/>
    </row>
    <row r="10" spans="1:26" s="94" customFormat="1" ht="11.25" customHeight="1" thickTop="1" x14ac:dyDescent="0.2">
      <c r="A10" s="68">
        <v>1</v>
      </c>
      <c r="B10" s="69"/>
      <c r="C10" s="117"/>
      <c r="D10" s="106"/>
      <c r="E10" s="71"/>
      <c r="F10" s="71"/>
      <c r="G10" s="71"/>
      <c r="H10" s="72"/>
      <c r="I10" s="261"/>
      <c r="J10" s="70"/>
      <c r="K10" s="246"/>
      <c r="L10" s="273"/>
      <c r="M10" s="70"/>
      <c r="N10" s="261"/>
      <c r="O10" s="106"/>
      <c r="P10" s="72"/>
      <c r="Q10" s="246"/>
      <c r="R10" s="273"/>
      <c r="S10" s="70"/>
      <c r="T10" s="246"/>
      <c r="U10" s="70"/>
      <c r="V10" s="70"/>
      <c r="W10" s="106"/>
      <c r="X10" s="176"/>
      <c r="Y10" s="159" t="str">
        <f>IF(COUNTBLANK(D10:X10)=21,"",SUM(D10:X10))</f>
        <v/>
      </c>
      <c r="Z10" s="160" t="str">
        <f>IF(Y10="","",VLOOKUP(Y10,K_Dat!$E$5:$F$10,2,1))</f>
        <v/>
      </c>
    </row>
    <row r="11" spans="1:26" s="94" customFormat="1" ht="11.25" customHeight="1" x14ac:dyDescent="0.2">
      <c r="A11" s="73">
        <v>2</v>
      </c>
      <c r="B11" s="74"/>
      <c r="C11" s="118"/>
      <c r="D11" s="107"/>
      <c r="E11" s="76"/>
      <c r="F11" s="76"/>
      <c r="G11" s="76"/>
      <c r="H11" s="77"/>
      <c r="I11" s="262"/>
      <c r="J11" s="75"/>
      <c r="K11" s="247"/>
      <c r="L11" s="274"/>
      <c r="M11" s="75"/>
      <c r="N11" s="262"/>
      <c r="O11" s="107"/>
      <c r="P11" s="77"/>
      <c r="Q11" s="247"/>
      <c r="R11" s="274"/>
      <c r="S11" s="75"/>
      <c r="T11" s="247"/>
      <c r="U11" s="75"/>
      <c r="V11" s="75"/>
      <c r="W11" s="107"/>
      <c r="X11" s="177"/>
      <c r="Y11" s="161" t="str">
        <f t="shared" ref="Y11:Y39" si="0">IF(COUNTBLANK(D11:X11)=21,"",SUM(D11:X11))</f>
        <v/>
      </c>
      <c r="Z11" s="161" t="str">
        <f>IF(Y11="","",VLOOKUP(Y11,K_Dat!$E$5:$F$10,2,1))</f>
        <v/>
      </c>
    </row>
    <row r="12" spans="1:26" s="94" customFormat="1" ht="11.25" customHeight="1" x14ac:dyDescent="0.2">
      <c r="A12" s="73">
        <v>3</v>
      </c>
      <c r="B12" s="74"/>
      <c r="C12" s="118"/>
      <c r="D12" s="107"/>
      <c r="E12" s="76"/>
      <c r="F12" s="76"/>
      <c r="G12" s="76"/>
      <c r="H12" s="77"/>
      <c r="I12" s="262"/>
      <c r="J12" s="75"/>
      <c r="K12" s="247"/>
      <c r="L12" s="274"/>
      <c r="M12" s="75"/>
      <c r="N12" s="262"/>
      <c r="O12" s="107"/>
      <c r="P12" s="77"/>
      <c r="Q12" s="247"/>
      <c r="R12" s="274"/>
      <c r="S12" s="75"/>
      <c r="T12" s="247"/>
      <c r="U12" s="75"/>
      <c r="V12" s="75"/>
      <c r="W12" s="107"/>
      <c r="X12" s="177"/>
      <c r="Y12" s="161" t="str">
        <f t="shared" si="0"/>
        <v/>
      </c>
      <c r="Z12" s="161" t="str">
        <f>IF(Y12="","",VLOOKUP(Y12,K_Dat!$E$5:$F$10,2,1))</f>
        <v/>
      </c>
    </row>
    <row r="13" spans="1:26" s="94" customFormat="1" ht="11.25" customHeight="1" x14ac:dyDescent="0.2">
      <c r="A13" s="73">
        <v>4</v>
      </c>
      <c r="B13" s="74"/>
      <c r="C13" s="118"/>
      <c r="D13" s="107"/>
      <c r="E13" s="76"/>
      <c r="F13" s="76"/>
      <c r="G13" s="76"/>
      <c r="H13" s="77"/>
      <c r="I13" s="262"/>
      <c r="J13" s="75"/>
      <c r="K13" s="247"/>
      <c r="L13" s="274"/>
      <c r="M13" s="75"/>
      <c r="N13" s="262"/>
      <c r="O13" s="107"/>
      <c r="P13" s="77"/>
      <c r="Q13" s="247"/>
      <c r="R13" s="274"/>
      <c r="S13" s="75"/>
      <c r="T13" s="247"/>
      <c r="U13" s="75"/>
      <c r="V13" s="75"/>
      <c r="W13" s="107"/>
      <c r="X13" s="177"/>
      <c r="Y13" s="161" t="str">
        <f t="shared" si="0"/>
        <v/>
      </c>
      <c r="Z13" s="161" t="str">
        <f>IF(Y13="","",VLOOKUP(Y13,K_Dat!$E$5:$F$10,2,1))</f>
        <v/>
      </c>
    </row>
    <row r="14" spans="1:26" s="94" customFormat="1" ht="11.25" customHeight="1" x14ac:dyDescent="0.2">
      <c r="A14" s="78">
        <v>5</v>
      </c>
      <c r="B14" s="79"/>
      <c r="C14" s="119"/>
      <c r="D14" s="108"/>
      <c r="E14" s="81"/>
      <c r="F14" s="81"/>
      <c r="G14" s="81"/>
      <c r="H14" s="82"/>
      <c r="I14" s="263"/>
      <c r="J14" s="80"/>
      <c r="K14" s="248"/>
      <c r="L14" s="275"/>
      <c r="M14" s="80"/>
      <c r="N14" s="263"/>
      <c r="O14" s="108"/>
      <c r="P14" s="82"/>
      <c r="Q14" s="248"/>
      <c r="R14" s="275"/>
      <c r="S14" s="80"/>
      <c r="T14" s="248"/>
      <c r="U14" s="80"/>
      <c r="V14" s="80"/>
      <c r="W14" s="108"/>
      <c r="X14" s="178"/>
      <c r="Y14" s="162" t="str">
        <f t="shared" si="0"/>
        <v/>
      </c>
      <c r="Z14" s="162" t="str">
        <f>IF(Y14="","",VLOOKUP(Y14,K_Dat!$E$5:$F$10,2,1))</f>
        <v/>
      </c>
    </row>
    <row r="15" spans="1:26" s="94" customFormat="1" ht="11.25" customHeight="1" x14ac:dyDescent="0.2">
      <c r="A15" s="83">
        <v>6</v>
      </c>
      <c r="B15" s="84"/>
      <c r="C15" s="120"/>
      <c r="D15" s="109"/>
      <c r="E15" s="86"/>
      <c r="F15" s="86"/>
      <c r="G15" s="86"/>
      <c r="H15" s="87"/>
      <c r="I15" s="264"/>
      <c r="J15" s="85"/>
      <c r="K15" s="249"/>
      <c r="L15" s="276"/>
      <c r="M15" s="85"/>
      <c r="N15" s="264"/>
      <c r="O15" s="109"/>
      <c r="P15" s="87"/>
      <c r="Q15" s="249"/>
      <c r="R15" s="276"/>
      <c r="S15" s="85"/>
      <c r="T15" s="249"/>
      <c r="U15" s="85"/>
      <c r="V15" s="85"/>
      <c r="W15" s="109"/>
      <c r="X15" s="179"/>
      <c r="Y15" s="160" t="str">
        <f t="shared" si="0"/>
        <v/>
      </c>
      <c r="Z15" s="160" t="str">
        <f>IF(Y15="","",VLOOKUP(Y15,K_Dat!$E$5:$F$10,2,1))</f>
        <v/>
      </c>
    </row>
    <row r="16" spans="1:26" s="94" customFormat="1" ht="11.25" customHeight="1" x14ac:dyDescent="0.2">
      <c r="A16" s="73">
        <v>7</v>
      </c>
      <c r="B16" s="74"/>
      <c r="C16" s="118"/>
      <c r="D16" s="107"/>
      <c r="E16" s="76"/>
      <c r="F16" s="76"/>
      <c r="G16" s="76"/>
      <c r="H16" s="77"/>
      <c r="I16" s="262"/>
      <c r="J16" s="75"/>
      <c r="K16" s="247"/>
      <c r="L16" s="274"/>
      <c r="M16" s="75"/>
      <c r="N16" s="262"/>
      <c r="O16" s="107"/>
      <c r="P16" s="77"/>
      <c r="Q16" s="247"/>
      <c r="R16" s="274"/>
      <c r="S16" s="75"/>
      <c r="T16" s="247"/>
      <c r="U16" s="75"/>
      <c r="V16" s="75"/>
      <c r="W16" s="107"/>
      <c r="X16" s="177"/>
      <c r="Y16" s="161" t="str">
        <f t="shared" si="0"/>
        <v/>
      </c>
      <c r="Z16" s="161" t="str">
        <f>IF(Y16="","",VLOOKUP(Y16,K_Dat!$E$5:$F$10,2,1))</f>
        <v/>
      </c>
    </row>
    <row r="17" spans="1:26" s="94" customFormat="1" ht="11.25" customHeight="1" x14ac:dyDescent="0.2">
      <c r="A17" s="73">
        <v>8</v>
      </c>
      <c r="B17" s="74"/>
      <c r="C17" s="118"/>
      <c r="D17" s="107"/>
      <c r="E17" s="76"/>
      <c r="F17" s="76"/>
      <c r="G17" s="76"/>
      <c r="H17" s="77"/>
      <c r="I17" s="262"/>
      <c r="J17" s="75"/>
      <c r="K17" s="247"/>
      <c r="L17" s="274"/>
      <c r="M17" s="75"/>
      <c r="N17" s="262"/>
      <c r="O17" s="107"/>
      <c r="P17" s="77"/>
      <c r="Q17" s="247"/>
      <c r="R17" s="274"/>
      <c r="S17" s="75"/>
      <c r="T17" s="247"/>
      <c r="U17" s="75"/>
      <c r="V17" s="75"/>
      <c r="W17" s="107"/>
      <c r="X17" s="177"/>
      <c r="Y17" s="161" t="str">
        <f t="shared" si="0"/>
        <v/>
      </c>
      <c r="Z17" s="161" t="str">
        <f>IF(Y17="","",VLOOKUP(Y17,K_Dat!$E$5:$F$10,2,1))</f>
        <v/>
      </c>
    </row>
    <row r="18" spans="1:26" s="94" customFormat="1" ht="11.25" customHeight="1" x14ac:dyDescent="0.2">
      <c r="A18" s="73">
        <v>9</v>
      </c>
      <c r="B18" s="74"/>
      <c r="C18" s="118"/>
      <c r="D18" s="107"/>
      <c r="E18" s="76"/>
      <c r="F18" s="76"/>
      <c r="G18" s="76"/>
      <c r="H18" s="77"/>
      <c r="I18" s="262"/>
      <c r="J18" s="75"/>
      <c r="K18" s="247"/>
      <c r="L18" s="274"/>
      <c r="M18" s="75"/>
      <c r="N18" s="262"/>
      <c r="O18" s="107"/>
      <c r="P18" s="77"/>
      <c r="Q18" s="247"/>
      <c r="R18" s="274"/>
      <c r="S18" s="75"/>
      <c r="T18" s="247"/>
      <c r="U18" s="75"/>
      <c r="V18" s="75"/>
      <c r="W18" s="107"/>
      <c r="X18" s="177"/>
      <c r="Y18" s="161" t="str">
        <f t="shared" si="0"/>
        <v/>
      </c>
      <c r="Z18" s="161" t="str">
        <f>IF(Y18="","",VLOOKUP(Y18,K_Dat!$E$5:$F$10,2,1))</f>
        <v/>
      </c>
    </row>
    <row r="19" spans="1:26" s="94" customFormat="1" ht="11.25" customHeight="1" x14ac:dyDescent="0.2">
      <c r="A19" s="78">
        <v>10</v>
      </c>
      <c r="B19" s="79"/>
      <c r="C19" s="119"/>
      <c r="D19" s="108"/>
      <c r="E19" s="81"/>
      <c r="F19" s="81"/>
      <c r="G19" s="81"/>
      <c r="H19" s="82"/>
      <c r="I19" s="263"/>
      <c r="J19" s="80"/>
      <c r="K19" s="248"/>
      <c r="L19" s="275"/>
      <c r="M19" s="80"/>
      <c r="N19" s="263"/>
      <c r="O19" s="108"/>
      <c r="P19" s="82"/>
      <c r="Q19" s="248"/>
      <c r="R19" s="275"/>
      <c r="S19" s="80"/>
      <c r="T19" s="248"/>
      <c r="U19" s="80"/>
      <c r="V19" s="80"/>
      <c r="W19" s="108"/>
      <c r="X19" s="178"/>
      <c r="Y19" s="162" t="str">
        <f t="shared" si="0"/>
        <v/>
      </c>
      <c r="Z19" s="162" t="str">
        <f>IF(Y19="","",VLOOKUP(Y19,K_Dat!$E$5:$F$10,2,1))</f>
        <v/>
      </c>
    </row>
    <row r="20" spans="1:26" s="94" customFormat="1" ht="11.25" customHeight="1" x14ac:dyDescent="0.2">
      <c r="A20" s="83">
        <v>11</v>
      </c>
      <c r="B20" s="84"/>
      <c r="C20" s="120"/>
      <c r="D20" s="109"/>
      <c r="E20" s="86"/>
      <c r="F20" s="86"/>
      <c r="G20" s="86"/>
      <c r="H20" s="87"/>
      <c r="I20" s="264"/>
      <c r="J20" s="85"/>
      <c r="K20" s="249"/>
      <c r="L20" s="276"/>
      <c r="M20" s="85"/>
      <c r="N20" s="264"/>
      <c r="O20" s="109"/>
      <c r="P20" s="87"/>
      <c r="Q20" s="249"/>
      <c r="R20" s="276"/>
      <c r="S20" s="85"/>
      <c r="T20" s="249"/>
      <c r="U20" s="85"/>
      <c r="V20" s="85"/>
      <c r="W20" s="109"/>
      <c r="X20" s="179"/>
      <c r="Y20" s="160" t="str">
        <f t="shared" si="0"/>
        <v/>
      </c>
      <c r="Z20" s="160" t="str">
        <f>IF(Y20="","",VLOOKUP(Y20,K_Dat!$E$5:$F$10,2,1))</f>
        <v/>
      </c>
    </row>
    <row r="21" spans="1:26" s="94" customFormat="1" ht="11.25" customHeight="1" x14ac:dyDescent="0.2">
      <c r="A21" s="73">
        <v>12</v>
      </c>
      <c r="B21" s="74"/>
      <c r="C21" s="118"/>
      <c r="D21" s="107"/>
      <c r="E21" s="76"/>
      <c r="F21" s="76"/>
      <c r="G21" s="76"/>
      <c r="H21" s="77"/>
      <c r="I21" s="262"/>
      <c r="J21" s="75"/>
      <c r="K21" s="247"/>
      <c r="L21" s="274"/>
      <c r="M21" s="75"/>
      <c r="N21" s="262"/>
      <c r="O21" s="107"/>
      <c r="P21" s="77"/>
      <c r="Q21" s="247"/>
      <c r="R21" s="274"/>
      <c r="S21" s="75"/>
      <c r="T21" s="247"/>
      <c r="U21" s="75"/>
      <c r="V21" s="75"/>
      <c r="W21" s="107"/>
      <c r="X21" s="177"/>
      <c r="Y21" s="161" t="str">
        <f t="shared" si="0"/>
        <v/>
      </c>
      <c r="Z21" s="161" t="str">
        <f>IF(Y21="","",VLOOKUP(Y21,K_Dat!$E$5:$F$10,2,1))</f>
        <v/>
      </c>
    </row>
    <row r="22" spans="1:26" s="94" customFormat="1" ht="11.25" customHeight="1" x14ac:dyDescent="0.2">
      <c r="A22" s="73">
        <v>13</v>
      </c>
      <c r="B22" s="74"/>
      <c r="C22" s="118"/>
      <c r="D22" s="107"/>
      <c r="E22" s="76"/>
      <c r="F22" s="76"/>
      <c r="G22" s="76"/>
      <c r="H22" s="77"/>
      <c r="I22" s="262"/>
      <c r="J22" s="75"/>
      <c r="K22" s="247"/>
      <c r="L22" s="274"/>
      <c r="M22" s="75"/>
      <c r="N22" s="262"/>
      <c r="O22" s="107"/>
      <c r="P22" s="77"/>
      <c r="Q22" s="247"/>
      <c r="R22" s="274"/>
      <c r="S22" s="75"/>
      <c r="T22" s="247"/>
      <c r="U22" s="75"/>
      <c r="V22" s="75"/>
      <c r="W22" s="107"/>
      <c r="X22" s="177"/>
      <c r="Y22" s="161" t="str">
        <f t="shared" si="0"/>
        <v/>
      </c>
      <c r="Z22" s="161" t="str">
        <f>IF(Y22="","",VLOOKUP(Y22,K_Dat!$E$5:$F$10,2,1))</f>
        <v/>
      </c>
    </row>
    <row r="23" spans="1:26" s="94" customFormat="1" ht="11.25" customHeight="1" x14ac:dyDescent="0.2">
      <c r="A23" s="73">
        <v>14</v>
      </c>
      <c r="B23" s="74"/>
      <c r="C23" s="118"/>
      <c r="D23" s="107"/>
      <c r="E23" s="76"/>
      <c r="F23" s="76"/>
      <c r="G23" s="76"/>
      <c r="H23" s="77"/>
      <c r="I23" s="262"/>
      <c r="J23" s="75"/>
      <c r="K23" s="247"/>
      <c r="L23" s="274"/>
      <c r="M23" s="75"/>
      <c r="N23" s="262"/>
      <c r="O23" s="107"/>
      <c r="P23" s="77"/>
      <c r="Q23" s="247"/>
      <c r="R23" s="274"/>
      <c r="S23" s="75"/>
      <c r="T23" s="247"/>
      <c r="U23" s="75"/>
      <c r="V23" s="75"/>
      <c r="W23" s="107"/>
      <c r="X23" s="177"/>
      <c r="Y23" s="161" t="str">
        <f t="shared" si="0"/>
        <v/>
      </c>
      <c r="Z23" s="161" t="str">
        <f>IF(Y23="","",VLOOKUP(Y23,K_Dat!$E$5:$F$10,2,1))</f>
        <v/>
      </c>
    </row>
    <row r="24" spans="1:26" s="94" customFormat="1" ht="11.25" customHeight="1" x14ac:dyDescent="0.2">
      <c r="A24" s="78">
        <v>15</v>
      </c>
      <c r="B24" s="79"/>
      <c r="C24" s="119"/>
      <c r="D24" s="108"/>
      <c r="E24" s="81"/>
      <c r="F24" s="81"/>
      <c r="G24" s="81"/>
      <c r="H24" s="82"/>
      <c r="I24" s="263"/>
      <c r="J24" s="80"/>
      <c r="K24" s="248"/>
      <c r="L24" s="275"/>
      <c r="M24" s="80"/>
      <c r="N24" s="263"/>
      <c r="O24" s="108"/>
      <c r="P24" s="82"/>
      <c r="Q24" s="248"/>
      <c r="R24" s="275"/>
      <c r="S24" s="80"/>
      <c r="T24" s="248"/>
      <c r="U24" s="80"/>
      <c r="V24" s="80"/>
      <c r="W24" s="108"/>
      <c r="X24" s="178"/>
      <c r="Y24" s="162" t="str">
        <f t="shared" si="0"/>
        <v/>
      </c>
      <c r="Z24" s="162" t="str">
        <f>IF(Y24="","",VLOOKUP(Y24,K_Dat!$E$5:$F$10,2,1))</f>
        <v/>
      </c>
    </row>
    <row r="25" spans="1:26" s="94" customFormat="1" ht="11.25" customHeight="1" x14ac:dyDescent="0.2">
      <c r="A25" s="83">
        <v>16</v>
      </c>
      <c r="B25" s="84"/>
      <c r="C25" s="120"/>
      <c r="D25" s="109"/>
      <c r="E25" s="86"/>
      <c r="F25" s="86"/>
      <c r="G25" s="86"/>
      <c r="H25" s="87"/>
      <c r="I25" s="264"/>
      <c r="J25" s="85"/>
      <c r="K25" s="249"/>
      <c r="L25" s="276"/>
      <c r="M25" s="85"/>
      <c r="N25" s="264"/>
      <c r="O25" s="109"/>
      <c r="P25" s="87"/>
      <c r="Q25" s="249"/>
      <c r="R25" s="276"/>
      <c r="S25" s="85"/>
      <c r="T25" s="249"/>
      <c r="U25" s="85"/>
      <c r="V25" s="85"/>
      <c r="W25" s="109"/>
      <c r="X25" s="179"/>
      <c r="Y25" s="160" t="str">
        <f t="shared" si="0"/>
        <v/>
      </c>
      <c r="Z25" s="160" t="str">
        <f>IF(Y25="","",VLOOKUP(Y25,K_Dat!$E$5:$F$10,2,1))</f>
        <v/>
      </c>
    </row>
    <row r="26" spans="1:26" s="94" customFormat="1" ht="11.25" customHeight="1" x14ac:dyDescent="0.2">
      <c r="A26" s="73">
        <v>17</v>
      </c>
      <c r="B26" s="74"/>
      <c r="C26" s="118"/>
      <c r="D26" s="107"/>
      <c r="E26" s="76"/>
      <c r="F26" s="76"/>
      <c r="G26" s="76"/>
      <c r="H26" s="77"/>
      <c r="I26" s="262"/>
      <c r="J26" s="75"/>
      <c r="K26" s="247"/>
      <c r="L26" s="274"/>
      <c r="M26" s="75"/>
      <c r="N26" s="262"/>
      <c r="O26" s="107"/>
      <c r="P26" s="77"/>
      <c r="Q26" s="247"/>
      <c r="R26" s="274"/>
      <c r="S26" s="75"/>
      <c r="T26" s="247"/>
      <c r="U26" s="75"/>
      <c r="V26" s="75"/>
      <c r="W26" s="107"/>
      <c r="X26" s="177"/>
      <c r="Y26" s="161" t="str">
        <f t="shared" si="0"/>
        <v/>
      </c>
      <c r="Z26" s="161" t="str">
        <f>IF(Y26="","",VLOOKUP(Y26,K_Dat!$E$5:$F$10,2,1))</f>
        <v/>
      </c>
    </row>
    <row r="27" spans="1:26" s="94" customFormat="1" ht="11.25" customHeight="1" x14ac:dyDescent="0.2">
      <c r="A27" s="73">
        <v>18</v>
      </c>
      <c r="B27" s="74"/>
      <c r="C27" s="118"/>
      <c r="D27" s="107"/>
      <c r="E27" s="76"/>
      <c r="F27" s="76"/>
      <c r="G27" s="76"/>
      <c r="H27" s="77"/>
      <c r="I27" s="262"/>
      <c r="J27" s="75"/>
      <c r="K27" s="247"/>
      <c r="L27" s="274"/>
      <c r="M27" s="75"/>
      <c r="N27" s="262"/>
      <c r="O27" s="107"/>
      <c r="P27" s="77"/>
      <c r="Q27" s="247"/>
      <c r="R27" s="274"/>
      <c r="S27" s="75"/>
      <c r="T27" s="247"/>
      <c r="U27" s="75"/>
      <c r="V27" s="75"/>
      <c r="W27" s="107"/>
      <c r="X27" s="177"/>
      <c r="Y27" s="161" t="str">
        <f t="shared" si="0"/>
        <v/>
      </c>
      <c r="Z27" s="161" t="str">
        <f>IF(Y27="","",VLOOKUP(Y27,K_Dat!$E$5:$F$10,2,1))</f>
        <v/>
      </c>
    </row>
    <row r="28" spans="1:26" s="94" customFormat="1" ht="11.25" customHeight="1" x14ac:dyDescent="0.2">
      <c r="A28" s="73">
        <v>19</v>
      </c>
      <c r="B28" s="74"/>
      <c r="C28" s="118"/>
      <c r="D28" s="107"/>
      <c r="E28" s="76"/>
      <c r="F28" s="76"/>
      <c r="G28" s="76"/>
      <c r="H28" s="77"/>
      <c r="I28" s="262"/>
      <c r="J28" s="75"/>
      <c r="K28" s="247"/>
      <c r="L28" s="274"/>
      <c r="M28" s="75"/>
      <c r="N28" s="262"/>
      <c r="O28" s="107"/>
      <c r="P28" s="77"/>
      <c r="Q28" s="247"/>
      <c r="R28" s="274"/>
      <c r="S28" s="75"/>
      <c r="T28" s="247"/>
      <c r="U28" s="75"/>
      <c r="V28" s="75"/>
      <c r="W28" s="107"/>
      <c r="X28" s="177"/>
      <c r="Y28" s="161" t="str">
        <f t="shared" si="0"/>
        <v/>
      </c>
      <c r="Z28" s="161" t="str">
        <f>IF(Y28="","",VLOOKUP(Y28,K_Dat!$E$5:$F$10,2,1))</f>
        <v/>
      </c>
    </row>
    <row r="29" spans="1:26" s="94" customFormat="1" ht="11.25" customHeight="1" x14ac:dyDescent="0.2">
      <c r="A29" s="78">
        <v>20</v>
      </c>
      <c r="B29" s="79"/>
      <c r="C29" s="119"/>
      <c r="D29" s="108"/>
      <c r="E29" s="81"/>
      <c r="F29" s="81"/>
      <c r="G29" s="81"/>
      <c r="H29" s="82"/>
      <c r="I29" s="263"/>
      <c r="J29" s="80"/>
      <c r="K29" s="248"/>
      <c r="L29" s="275"/>
      <c r="M29" s="80"/>
      <c r="N29" s="263"/>
      <c r="O29" s="108"/>
      <c r="P29" s="82"/>
      <c r="Q29" s="248"/>
      <c r="R29" s="275"/>
      <c r="S29" s="80"/>
      <c r="T29" s="248"/>
      <c r="U29" s="80"/>
      <c r="V29" s="80"/>
      <c r="W29" s="108"/>
      <c r="X29" s="178"/>
      <c r="Y29" s="162" t="str">
        <f t="shared" si="0"/>
        <v/>
      </c>
      <c r="Z29" s="162" t="str">
        <f>IF(Y29="","",VLOOKUP(Y29,K_Dat!$E$5:$F$10,2,1))</f>
        <v/>
      </c>
    </row>
    <row r="30" spans="1:26" s="94" customFormat="1" ht="11.25" customHeight="1" x14ac:dyDescent="0.2">
      <c r="A30" s="83">
        <v>21</v>
      </c>
      <c r="B30" s="84"/>
      <c r="C30" s="120"/>
      <c r="D30" s="109"/>
      <c r="E30" s="86"/>
      <c r="F30" s="86"/>
      <c r="G30" s="86"/>
      <c r="H30" s="87"/>
      <c r="I30" s="264"/>
      <c r="J30" s="85"/>
      <c r="K30" s="249"/>
      <c r="L30" s="276"/>
      <c r="M30" s="85"/>
      <c r="N30" s="264"/>
      <c r="O30" s="109"/>
      <c r="P30" s="87"/>
      <c r="Q30" s="249"/>
      <c r="R30" s="276"/>
      <c r="S30" s="85"/>
      <c r="T30" s="249"/>
      <c r="U30" s="85"/>
      <c r="V30" s="85"/>
      <c r="W30" s="109"/>
      <c r="X30" s="179"/>
      <c r="Y30" s="160" t="str">
        <f t="shared" si="0"/>
        <v/>
      </c>
      <c r="Z30" s="160" t="str">
        <f>IF(Y30="","",VLOOKUP(Y30,K_Dat!$E$5:$F$10,2,1))</f>
        <v/>
      </c>
    </row>
    <row r="31" spans="1:26" s="94" customFormat="1" ht="11.25" customHeight="1" x14ac:dyDescent="0.2">
      <c r="A31" s="73">
        <v>22</v>
      </c>
      <c r="B31" s="74"/>
      <c r="C31" s="118"/>
      <c r="D31" s="107"/>
      <c r="E31" s="76"/>
      <c r="F31" s="76"/>
      <c r="G31" s="76"/>
      <c r="H31" s="77"/>
      <c r="I31" s="262"/>
      <c r="J31" s="75"/>
      <c r="K31" s="247"/>
      <c r="L31" s="274"/>
      <c r="M31" s="75"/>
      <c r="N31" s="262"/>
      <c r="O31" s="107"/>
      <c r="P31" s="77"/>
      <c r="Q31" s="247"/>
      <c r="R31" s="274"/>
      <c r="S31" s="75"/>
      <c r="T31" s="247"/>
      <c r="U31" s="75"/>
      <c r="V31" s="75"/>
      <c r="W31" s="107"/>
      <c r="X31" s="177"/>
      <c r="Y31" s="161" t="str">
        <f t="shared" si="0"/>
        <v/>
      </c>
      <c r="Z31" s="161" t="str">
        <f>IF(Y31="","",VLOOKUP(Y31,K_Dat!$E$5:$F$10,2,1))</f>
        <v/>
      </c>
    </row>
    <row r="32" spans="1:26" s="94" customFormat="1" ht="11.25" customHeight="1" x14ac:dyDescent="0.2">
      <c r="A32" s="73">
        <v>23</v>
      </c>
      <c r="B32" s="74"/>
      <c r="C32" s="118"/>
      <c r="D32" s="107"/>
      <c r="E32" s="76"/>
      <c r="F32" s="76"/>
      <c r="G32" s="76"/>
      <c r="H32" s="77"/>
      <c r="I32" s="262"/>
      <c r="J32" s="75"/>
      <c r="K32" s="247"/>
      <c r="L32" s="274"/>
      <c r="M32" s="75"/>
      <c r="N32" s="262"/>
      <c r="O32" s="107"/>
      <c r="P32" s="77"/>
      <c r="Q32" s="247"/>
      <c r="R32" s="274"/>
      <c r="S32" s="75"/>
      <c r="T32" s="247"/>
      <c r="U32" s="75"/>
      <c r="V32" s="75"/>
      <c r="W32" s="107"/>
      <c r="X32" s="177"/>
      <c r="Y32" s="161" t="str">
        <f t="shared" si="0"/>
        <v/>
      </c>
      <c r="Z32" s="161" t="str">
        <f>IF(Y32="","",VLOOKUP(Y32,K_Dat!$E$5:$F$10,2,1))</f>
        <v/>
      </c>
    </row>
    <row r="33" spans="1:26" s="94" customFormat="1" ht="11.25" customHeight="1" x14ac:dyDescent="0.2">
      <c r="A33" s="73">
        <v>24</v>
      </c>
      <c r="B33" s="74"/>
      <c r="C33" s="118"/>
      <c r="D33" s="107"/>
      <c r="E33" s="76"/>
      <c r="F33" s="76"/>
      <c r="G33" s="76"/>
      <c r="H33" s="77"/>
      <c r="I33" s="262"/>
      <c r="J33" s="75"/>
      <c r="K33" s="247"/>
      <c r="L33" s="274"/>
      <c r="M33" s="75"/>
      <c r="N33" s="262"/>
      <c r="O33" s="107"/>
      <c r="P33" s="77"/>
      <c r="Q33" s="247"/>
      <c r="R33" s="274"/>
      <c r="S33" s="75"/>
      <c r="T33" s="247"/>
      <c r="U33" s="75"/>
      <c r="V33" s="75"/>
      <c r="W33" s="107"/>
      <c r="X33" s="177"/>
      <c r="Y33" s="161" t="str">
        <f t="shared" si="0"/>
        <v/>
      </c>
      <c r="Z33" s="161" t="str">
        <f>IF(Y33="","",VLOOKUP(Y33,K_Dat!$E$5:$F$10,2,1))</f>
        <v/>
      </c>
    </row>
    <row r="34" spans="1:26" s="94" customFormat="1" ht="11.25" customHeight="1" x14ac:dyDescent="0.2">
      <c r="A34" s="78">
        <v>25</v>
      </c>
      <c r="B34" s="79"/>
      <c r="C34" s="119"/>
      <c r="D34" s="108"/>
      <c r="E34" s="81"/>
      <c r="F34" s="81"/>
      <c r="G34" s="81"/>
      <c r="H34" s="82"/>
      <c r="I34" s="263"/>
      <c r="J34" s="80"/>
      <c r="K34" s="248"/>
      <c r="L34" s="275"/>
      <c r="M34" s="80"/>
      <c r="N34" s="263"/>
      <c r="O34" s="108"/>
      <c r="P34" s="82"/>
      <c r="Q34" s="248"/>
      <c r="R34" s="275"/>
      <c r="S34" s="80"/>
      <c r="T34" s="248"/>
      <c r="U34" s="80"/>
      <c r="V34" s="80"/>
      <c r="W34" s="108"/>
      <c r="X34" s="178"/>
      <c r="Y34" s="162" t="str">
        <f t="shared" si="0"/>
        <v/>
      </c>
      <c r="Z34" s="162" t="str">
        <f>IF(Y34="","",VLOOKUP(Y34,K_Dat!$E$5:$F$10,2,1))</f>
        <v/>
      </c>
    </row>
    <row r="35" spans="1:26" s="94" customFormat="1" ht="11.25" customHeight="1" x14ac:dyDescent="0.2">
      <c r="A35" s="83">
        <v>26</v>
      </c>
      <c r="B35" s="84"/>
      <c r="C35" s="120"/>
      <c r="D35" s="109"/>
      <c r="E35" s="86"/>
      <c r="F35" s="86"/>
      <c r="G35" s="86"/>
      <c r="H35" s="87"/>
      <c r="I35" s="264"/>
      <c r="J35" s="85"/>
      <c r="K35" s="249"/>
      <c r="L35" s="276"/>
      <c r="M35" s="85"/>
      <c r="N35" s="264"/>
      <c r="O35" s="109"/>
      <c r="P35" s="87"/>
      <c r="Q35" s="249"/>
      <c r="R35" s="276"/>
      <c r="S35" s="85"/>
      <c r="T35" s="249"/>
      <c r="U35" s="85"/>
      <c r="V35" s="85"/>
      <c r="W35" s="109"/>
      <c r="X35" s="179"/>
      <c r="Y35" s="160" t="str">
        <f t="shared" si="0"/>
        <v/>
      </c>
      <c r="Z35" s="160" t="str">
        <f>IF(Y35="","",VLOOKUP(Y35,K_Dat!$E$5:$F$10,2,1))</f>
        <v/>
      </c>
    </row>
    <row r="36" spans="1:26" s="94" customFormat="1" ht="11.25" customHeight="1" x14ac:dyDescent="0.2">
      <c r="A36" s="73">
        <v>27</v>
      </c>
      <c r="B36" s="74"/>
      <c r="C36" s="118"/>
      <c r="D36" s="107"/>
      <c r="E36" s="76"/>
      <c r="F36" s="76"/>
      <c r="G36" s="76"/>
      <c r="H36" s="77"/>
      <c r="I36" s="262"/>
      <c r="J36" s="75"/>
      <c r="K36" s="247"/>
      <c r="L36" s="274"/>
      <c r="M36" s="75"/>
      <c r="N36" s="262"/>
      <c r="O36" s="107"/>
      <c r="P36" s="77"/>
      <c r="Q36" s="247"/>
      <c r="R36" s="274"/>
      <c r="S36" s="75"/>
      <c r="T36" s="247"/>
      <c r="U36" s="75"/>
      <c r="V36" s="75"/>
      <c r="W36" s="107"/>
      <c r="X36" s="177"/>
      <c r="Y36" s="161" t="str">
        <f t="shared" si="0"/>
        <v/>
      </c>
      <c r="Z36" s="161" t="str">
        <f>IF(Y36="","",VLOOKUP(Y36,K_Dat!$E$5:$F$10,2,1))</f>
        <v/>
      </c>
    </row>
    <row r="37" spans="1:26" s="94" customFormat="1" ht="11.25" customHeight="1" x14ac:dyDescent="0.2">
      <c r="A37" s="73">
        <v>28</v>
      </c>
      <c r="B37" s="74"/>
      <c r="C37" s="118"/>
      <c r="D37" s="107"/>
      <c r="E37" s="76"/>
      <c r="F37" s="76"/>
      <c r="G37" s="76"/>
      <c r="H37" s="77"/>
      <c r="I37" s="262"/>
      <c r="J37" s="75"/>
      <c r="K37" s="247"/>
      <c r="L37" s="274"/>
      <c r="M37" s="75"/>
      <c r="N37" s="262"/>
      <c r="O37" s="107"/>
      <c r="P37" s="77"/>
      <c r="Q37" s="247"/>
      <c r="R37" s="274"/>
      <c r="S37" s="75"/>
      <c r="T37" s="247"/>
      <c r="U37" s="75"/>
      <c r="V37" s="75"/>
      <c r="W37" s="107"/>
      <c r="X37" s="177"/>
      <c r="Y37" s="161" t="str">
        <f t="shared" si="0"/>
        <v/>
      </c>
      <c r="Z37" s="161" t="str">
        <f>IF(Y37="","",VLOOKUP(Y37,K_Dat!$E$5:$F$10,2,1))</f>
        <v/>
      </c>
    </row>
    <row r="38" spans="1:26" s="94" customFormat="1" ht="11.25" customHeight="1" x14ac:dyDescent="0.2">
      <c r="A38" s="73">
        <v>29</v>
      </c>
      <c r="B38" s="74"/>
      <c r="C38" s="118"/>
      <c r="D38" s="107"/>
      <c r="E38" s="76"/>
      <c r="F38" s="76"/>
      <c r="G38" s="76"/>
      <c r="H38" s="77"/>
      <c r="I38" s="262"/>
      <c r="J38" s="75"/>
      <c r="K38" s="247"/>
      <c r="L38" s="274"/>
      <c r="M38" s="75"/>
      <c r="N38" s="262"/>
      <c r="O38" s="107"/>
      <c r="P38" s="77"/>
      <c r="Q38" s="247"/>
      <c r="R38" s="274"/>
      <c r="S38" s="75"/>
      <c r="T38" s="247"/>
      <c r="U38" s="75"/>
      <c r="V38" s="75"/>
      <c r="W38" s="107"/>
      <c r="X38" s="177"/>
      <c r="Y38" s="161" t="str">
        <f t="shared" si="0"/>
        <v/>
      </c>
      <c r="Z38" s="161" t="str">
        <f>IF(Y38="","",VLOOKUP(Y38,K_Dat!$E$5:$F$10,2,1))</f>
        <v/>
      </c>
    </row>
    <row r="39" spans="1:26" s="94" customFormat="1" ht="11.25" customHeight="1" thickBot="1" x14ac:dyDescent="0.25">
      <c r="A39" s="78">
        <v>30</v>
      </c>
      <c r="B39" s="88"/>
      <c r="C39" s="121"/>
      <c r="D39" s="110"/>
      <c r="E39" s="90"/>
      <c r="F39" s="90"/>
      <c r="G39" s="90"/>
      <c r="H39" s="91"/>
      <c r="I39" s="265"/>
      <c r="J39" s="89"/>
      <c r="K39" s="250"/>
      <c r="L39" s="277"/>
      <c r="M39" s="89"/>
      <c r="N39" s="265"/>
      <c r="O39" s="110"/>
      <c r="P39" s="91"/>
      <c r="Q39" s="250"/>
      <c r="R39" s="277"/>
      <c r="S39" s="89"/>
      <c r="T39" s="250"/>
      <c r="U39" s="89"/>
      <c r="V39" s="89"/>
      <c r="W39" s="110"/>
      <c r="X39" s="180"/>
      <c r="Y39" s="162" t="str">
        <f t="shared" si="0"/>
        <v/>
      </c>
      <c r="Z39" s="162" t="str">
        <f>IF(Y39="","",VLOOKUP(Y39,K_Dat!$E$5:$F$10,2,1))</f>
        <v/>
      </c>
    </row>
    <row r="40" spans="1:26" s="94" customFormat="1" ht="11.25" customHeight="1" thickTop="1" x14ac:dyDescent="0.2">
      <c r="A40" s="66"/>
      <c r="B40" s="105" t="s">
        <v>14</v>
      </c>
      <c r="C40" s="113"/>
      <c r="D40" s="163" t="str">
        <f>IF(COUNTBLANK(D10:D39)=30,"",SUM(D10:D39))</f>
        <v/>
      </c>
      <c r="E40" s="164" t="str">
        <f t="shared" ref="E40:X40" si="1">IF(COUNTBLANK(E10:E39)=30,"",SUM(E10:E39))</f>
        <v/>
      </c>
      <c r="F40" s="164" t="str">
        <f t="shared" si="1"/>
        <v/>
      </c>
      <c r="G40" s="164" t="str">
        <f t="shared" si="1"/>
        <v/>
      </c>
      <c r="H40" s="165" t="str">
        <f t="shared" si="1"/>
        <v/>
      </c>
      <c r="I40" s="266" t="str">
        <f t="shared" si="1"/>
        <v/>
      </c>
      <c r="J40" s="166" t="str">
        <f t="shared" si="1"/>
        <v/>
      </c>
      <c r="K40" s="251" t="str">
        <f t="shared" si="1"/>
        <v/>
      </c>
      <c r="L40" s="278" t="str">
        <f t="shared" si="1"/>
        <v/>
      </c>
      <c r="M40" s="169" t="str">
        <f t="shared" si="1"/>
        <v/>
      </c>
      <c r="N40" s="280" t="str">
        <f t="shared" si="1"/>
        <v/>
      </c>
      <c r="O40" s="167" t="str">
        <f t="shared" si="1"/>
        <v/>
      </c>
      <c r="P40" s="168" t="str">
        <f t="shared" si="1"/>
        <v/>
      </c>
      <c r="Q40" s="170" t="str">
        <f t="shared" si="1"/>
        <v/>
      </c>
      <c r="R40" s="278" t="str">
        <f t="shared" si="1"/>
        <v/>
      </c>
      <c r="S40" s="169" t="str">
        <f t="shared" ref="S40:T40" si="2">IF(COUNTBLANK(S10:S39)=30,"",SUM(S10:S39))</f>
        <v/>
      </c>
      <c r="T40" s="170" t="str">
        <f t="shared" si="2"/>
        <v/>
      </c>
      <c r="U40" s="169" t="str">
        <f t="shared" si="1"/>
        <v/>
      </c>
      <c r="V40" s="169" t="str">
        <f t="shared" si="1"/>
        <v/>
      </c>
      <c r="W40" s="167" t="str">
        <f t="shared" si="1"/>
        <v/>
      </c>
      <c r="X40" s="170" t="str">
        <f t="shared" si="1"/>
        <v/>
      </c>
      <c r="Y40" s="67"/>
      <c r="Z40" s="67"/>
    </row>
    <row r="41" spans="1:26" s="94" customFormat="1" ht="11.25" customHeight="1" x14ac:dyDescent="0.2">
      <c r="A41" s="66"/>
      <c r="B41" s="104" t="s">
        <v>15</v>
      </c>
      <c r="C41" s="104"/>
      <c r="D41" s="171" t="str">
        <f t="shared" ref="D41:X41" si="3">IF(COUNTBLANK(D10:D39)=30,"",D40/($N$2*1))</f>
        <v/>
      </c>
      <c r="E41" s="172" t="str">
        <f t="shared" si="3"/>
        <v/>
      </c>
      <c r="F41" s="172" t="str">
        <f t="shared" si="3"/>
        <v/>
      </c>
      <c r="G41" s="172" t="str">
        <f t="shared" si="3"/>
        <v/>
      </c>
      <c r="H41" s="173" t="str">
        <f t="shared" si="3"/>
        <v/>
      </c>
      <c r="I41" s="267" t="str">
        <f t="shared" si="3"/>
        <v/>
      </c>
      <c r="J41" s="174" t="str">
        <f t="shared" si="3"/>
        <v/>
      </c>
      <c r="K41" s="175" t="str">
        <f t="shared" si="3"/>
        <v/>
      </c>
      <c r="L41" s="279" t="str">
        <f t="shared" si="3"/>
        <v/>
      </c>
      <c r="M41" s="174" t="str">
        <f t="shared" si="3"/>
        <v/>
      </c>
      <c r="N41" s="267" t="str">
        <f t="shared" si="3"/>
        <v/>
      </c>
      <c r="O41" s="171" t="str">
        <f t="shared" si="3"/>
        <v/>
      </c>
      <c r="P41" s="173" t="str">
        <f t="shared" si="3"/>
        <v/>
      </c>
      <c r="Q41" s="175" t="str">
        <f t="shared" si="3"/>
        <v/>
      </c>
      <c r="R41" s="279" t="str">
        <f t="shared" si="3"/>
        <v/>
      </c>
      <c r="S41" s="174" t="str">
        <f t="shared" ref="S41:T41" si="4">IF(COUNTBLANK(S10:S39)=30,"",S40/($N$2*1))</f>
        <v/>
      </c>
      <c r="T41" s="175" t="str">
        <f t="shared" si="4"/>
        <v/>
      </c>
      <c r="U41" s="174" t="str">
        <f t="shared" si="3"/>
        <v/>
      </c>
      <c r="V41" s="174" t="str">
        <f t="shared" si="3"/>
        <v/>
      </c>
      <c r="W41" s="171" t="str">
        <f t="shared" si="3"/>
        <v/>
      </c>
      <c r="X41" s="175" t="str">
        <f t="shared" si="3"/>
        <v/>
      </c>
      <c r="Y41" s="67"/>
      <c r="Z41" s="67"/>
    </row>
    <row r="42" spans="1:26" s="94" customFormat="1" ht="4.5" customHeight="1" x14ac:dyDescent="0.2">
      <c r="A42" s="93"/>
    </row>
    <row r="43" spans="1:26" s="94" customFormat="1" ht="12" customHeight="1" x14ac:dyDescent="0.25">
      <c r="O43" s="181" t="str">
        <f>IF(SUM(R45:W45)&lt;&gt;SUM(R46:W46),"Anzahl der Halbjahresnoten und Klassenarbeitsnoten sind ungleich","")</f>
        <v/>
      </c>
    </row>
    <row r="44" spans="1:26" s="94" customFormat="1" ht="12" customHeight="1" x14ac:dyDescent="0.25">
      <c r="A44" s="302" t="s">
        <v>24</v>
      </c>
      <c r="B44" s="302"/>
      <c r="C44" s="111"/>
      <c r="E44" s="1"/>
      <c r="F44" s="1"/>
      <c r="G44" s="1"/>
      <c r="H44" s="1"/>
      <c r="I44" s="1"/>
      <c r="J44" s="1"/>
      <c r="K44" s="1"/>
      <c r="O44" s="303" t="s">
        <v>17</v>
      </c>
      <c r="P44" s="304"/>
      <c r="Q44" s="305"/>
      <c r="R44" s="97">
        <v>1</v>
      </c>
      <c r="S44" s="97">
        <v>2</v>
      </c>
      <c r="T44" s="97">
        <v>3</v>
      </c>
      <c r="U44" s="97">
        <v>4</v>
      </c>
      <c r="V44" s="97">
        <v>5</v>
      </c>
      <c r="W44" s="97">
        <v>6</v>
      </c>
      <c r="X44" s="239"/>
      <c r="Y44" s="324" t="s">
        <v>162</v>
      </c>
      <c r="Z44" s="325"/>
    </row>
    <row r="45" spans="1:26" s="94" customFormat="1" ht="12" customHeight="1" x14ac:dyDescent="0.2">
      <c r="A45" s="308" t="s">
        <v>16</v>
      </c>
      <c r="B45" s="309"/>
      <c r="C45" s="114"/>
      <c r="D45" s="312" t="s">
        <v>20</v>
      </c>
      <c r="E45" s="313"/>
      <c r="F45" s="313"/>
      <c r="G45" s="313"/>
      <c r="H45" s="313"/>
      <c r="I45" s="313"/>
      <c r="J45" s="313"/>
      <c r="K45" s="314"/>
      <c r="L45" s="115"/>
      <c r="O45" s="303" t="s">
        <v>77</v>
      </c>
      <c r="P45" s="304"/>
      <c r="Q45" s="305"/>
      <c r="R45" s="98" t="str">
        <f>IF(COUNTBLANK($C$10:$C$39)=30,"",COUNTIF($C$10:$C$39,"1"))</f>
        <v/>
      </c>
      <c r="S45" s="98" t="str">
        <f>IF(COUNTBLANK($C$10:$C$39)=30,"",COUNTIF($C$10:$C$39,"2"))</f>
        <v/>
      </c>
      <c r="T45" s="98" t="str">
        <f>IF(COUNTBLANK($C$10:$C$39)=30,"",COUNTIF($C$10:$C$39,"3"))</f>
        <v/>
      </c>
      <c r="U45" s="98" t="str">
        <f>IF(COUNTBLANK($C$10:$C$39)=30,"",COUNTIF($C$10:$C$39,"4"))</f>
        <v/>
      </c>
      <c r="V45" s="98" t="str">
        <f>IF(COUNTBLANK($C$10:$C$39)=30,"",COUNTIF($C$10:$C$39,"5"))</f>
        <v/>
      </c>
      <c r="W45" s="98" t="str">
        <f>IF(COUNTBLANK($C$10:$C$39)=30,"",COUNTIF($C$10:$C$39,"6"))</f>
        <v/>
      </c>
      <c r="X45" s="238"/>
      <c r="Y45" s="326"/>
      <c r="Z45" s="327"/>
    </row>
    <row r="46" spans="1:26" s="94" customFormat="1" ht="12" customHeight="1" x14ac:dyDescent="0.2">
      <c r="A46" s="310" t="s">
        <v>18</v>
      </c>
      <c r="B46" s="311"/>
      <c r="C46" s="114"/>
      <c r="D46" s="315" t="s">
        <v>21</v>
      </c>
      <c r="E46" s="316"/>
      <c r="F46" s="316"/>
      <c r="G46" s="316"/>
      <c r="H46" s="316"/>
      <c r="I46" s="316"/>
      <c r="J46" s="316"/>
      <c r="K46" s="317"/>
      <c r="O46" s="303" t="s">
        <v>19</v>
      </c>
      <c r="P46" s="304"/>
      <c r="Q46" s="305"/>
      <c r="R46" s="98" t="str">
        <f>IF(COUNTBLANK($Z$10:$Z$39)=30,"",COUNTIF($Z$10:$Z$39,"1"))</f>
        <v/>
      </c>
      <c r="S46" s="98" t="str">
        <f>IF(COUNTBLANK($Z$10:$Z$39)=30,"",COUNTIF($Z$10:$Z$39,"2"))</f>
        <v/>
      </c>
      <c r="T46" s="98" t="str">
        <f>IF(COUNTBLANK($Z$10:$Z$39)=30,"",COUNTIF($Z$10:$Z$39,"3"))</f>
        <v/>
      </c>
      <c r="U46" s="98" t="str">
        <f>IF(COUNTBLANK($Z$10:$Z$39)=30,"",COUNTIF($Z$10:$Z$39,"4"))</f>
        <v/>
      </c>
      <c r="V46" s="98" t="str">
        <f>IF(COUNTBLANK($Z$10:$Z$39)=30,"",COUNTIF($Z$10:$Z$39,"5"))</f>
        <v/>
      </c>
      <c r="W46" s="98" t="str">
        <f>IF(COUNTBLANK($Z$10:$Z$39)=30,"",COUNTIF($Z$10:$Z$39,"6"))</f>
        <v/>
      </c>
      <c r="X46" s="238"/>
      <c r="Y46" s="318">
        <f>SUM(R46:W46)-SUM(R45:W45)</f>
        <v>0</v>
      </c>
      <c r="Z46" s="319"/>
    </row>
    <row r="47" spans="1:26" s="94" customFormat="1" x14ac:dyDescent="0.25">
      <c r="A47" s="93"/>
      <c r="E47" s="1"/>
      <c r="F47" s="1"/>
      <c r="G47" s="1"/>
      <c r="H47" s="1"/>
      <c r="I47" s="1"/>
      <c r="J47" s="1"/>
      <c r="K47" s="1"/>
    </row>
    <row r="48" spans="1:26" s="1" customFormat="1" x14ac:dyDescent="0.25">
      <c r="Y48" s="52"/>
      <c r="Z48" s="52"/>
    </row>
    <row r="49" spans="1:25" s="1" customFormat="1" x14ac:dyDescent="0.25"/>
    <row r="50" spans="1:25" s="1" customFormat="1" x14ac:dyDescent="0.25">
      <c r="A50" s="51"/>
    </row>
    <row r="51" spans="1:25" s="1" customFormat="1" x14ac:dyDescent="0.25">
      <c r="A51" s="51"/>
    </row>
    <row r="52" spans="1:25" s="1" customFormat="1" x14ac:dyDescent="0.25">
      <c r="A52" s="51"/>
    </row>
    <row r="53" spans="1:25" x14ac:dyDescent="0.25">
      <c r="A53" s="48"/>
      <c r="B53" s="49"/>
      <c r="C53" s="49"/>
      <c r="D53" s="49"/>
      <c r="E53" s="49"/>
      <c r="F53" s="49"/>
      <c r="G53" s="49"/>
      <c r="H53" s="49"/>
      <c r="I53" s="49"/>
      <c r="J53" s="49"/>
      <c r="K53" s="49"/>
      <c r="L53" s="49"/>
      <c r="M53" s="49"/>
      <c r="N53" s="49"/>
      <c r="O53" s="49"/>
      <c r="P53" s="49"/>
      <c r="Q53" s="49"/>
      <c r="R53" s="49"/>
      <c r="S53" s="49"/>
      <c r="T53" s="49"/>
      <c r="U53" s="49"/>
      <c r="V53" s="49"/>
      <c r="W53" s="49"/>
      <c r="X53" s="49"/>
      <c r="Y53" s="49"/>
    </row>
    <row r="54" spans="1:25" x14ac:dyDescent="0.25">
      <c r="A54" s="48"/>
      <c r="B54" s="49"/>
      <c r="C54" s="49"/>
      <c r="D54" s="49"/>
      <c r="E54" s="49"/>
      <c r="F54" s="49"/>
      <c r="G54" s="49"/>
      <c r="H54" s="49"/>
      <c r="I54" s="49"/>
      <c r="J54" s="49"/>
      <c r="K54" s="49"/>
      <c r="L54" s="49"/>
      <c r="M54" s="49"/>
      <c r="N54" s="49"/>
      <c r="O54" s="49"/>
      <c r="P54" s="49"/>
      <c r="Q54" s="49"/>
      <c r="R54" s="49"/>
      <c r="S54" s="49"/>
      <c r="T54" s="49"/>
      <c r="U54" s="49"/>
      <c r="V54" s="49"/>
      <c r="W54" s="49"/>
      <c r="X54" s="49"/>
      <c r="Y54" s="49"/>
    </row>
    <row r="55" spans="1:25" x14ac:dyDescent="0.25">
      <c r="A55" s="48"/>
      <c r="B55" s="49"/>
      <c r="C55" s="49"/>
      <c r="D55" s="49"/>
      <c r="E55" s="49"/>
      <c r="F55" s="49"/>
      <c r="G55" s="49"/>
      <c r="H55" s="49"/>
      <c r="I55" s="49"/>
      <c r="J55" s="49"/>
      <c r="K55" s="49"/>
      <c r="L55" s="49"/>
      <c r="M55" s="49"/>
      <c r="N55" s="49"/>
      <c r="O55" s="49"/>
      <c r="P55" s="49"/>
      <c r="Q55" s="49"/>
      <c r="R55" s="49"/>
      <c r="S55" s="49"/>
      <c r="T55" s="49"/>
      <c r="U55" s="49"/>
      <c r="V55" s="49"/>
      <c r="W55" s="49"/>
      <c r="X55" s="49"/>
      <c r="Y55" s="49"/>
    </row>
    <row r="56" spans="1:25" x14ac:dyDescent="0.25">
      <c r="A56" s="48"/>
      <c r="B56" s="49"/>
      <c r="C56" s="49"/>
      <c r="D56" s="49"/>
      <c r="E56" s="49"/>
      <c r="F56" s="49"/>
      <c r="G56" s="49"/>
      <c r="H56" s="49"/>
      <c r="I56" s="49"/>
      <c r="J56" s="49"/>
      <c r="K56" s="49"/>
      <c r="L56" s="49"/>
      <c r="M56" s="49"/>
      <c r="N56" s="49"/>
      <c r="O56" s="49"/>
      <c r="P56" s="49"/>
      <c r="Q56" s="49"/>
      <c r="R56" s="49"/>
      <c r="S56" s="49"/>
      <c r="T56" s="49"/>
      <c r="U56" s="49"/>
      <c r="V56" s="49"/>
      <c r="W56" s="49"/>
      <c r="X56" s="49"/>
      <c r="Y56" s="49"/>
    </row>
    <row r="57" spans="1:25" x14ac:dyDescent="0.25">
      <c r="A57" s="48"/>
      <c r="B57" s="49"/>
      <c r="C57" s="49"/>
      <c r="D57" s="49"/>
      <c r="E57" s="49"/>
      <c r="F57" s="49"/>
      <c r="G57" s="49"/>
      <c r="H57" s="49"/>
      <c r="I57" s="49"/>
      <c r="J57" s="49"/>
      <c r="K57" s="49"/>
      <c r="L57" s="49"/>
      <c r="M57" s="49"/>
      <c r="N57" s="49"/>
      <c r="O57" s="49"/>
      <c r="P57" s="49"/>
      <c r="Q57" s="49"/>
      <c r="R57" s="49"/>
      <c r="S57" s="49"/>
      <c r="T57" s="49"/>
      <c r="U57" s="49"/>
      <c r="V57" s="49"/>
      <c r="W57" s="49"/>
      <c r="X57" s="49"/>
      <c r="Y57" s="49"/>
    </row>
    <row r="58" spans="1:25" x14ac:dyDescent="0.25">
      <c r="A58" s="48"/>
      <c r="B58" s="49"/>
      <c r="C58" s="49"/>
      <c r="D58" s="49"/>
      <c r="E58" s="49"/>
      <c r="F58" s="49"/>
      <c r="G58" s="49"/>
      <c r="H58" s="49"/>
      <c r="I58" s="49"/>
      <c r="J58" s="49"/>
      <c r="K58" s="49"/>
      <c r="L58" s="49"/>
      <c r="M58" s="49"/>
      <c r="N58" s="49"/>
      <c r="O58" s="49"/>
      <c r="P58" s="49"/>
      <c r="Q58" s="49"/>
      <c r="R58" s="49"/>
      <c r="S58" s="49"/>
      <c r="T58" s="49"/>
      <c r="U58" s="49"/>
      <c r="V58" s="49"/>
      <c r="W58" s="49"/>
      <c r="X58" s="49"/>
      <c r="Y58" s="49"/>
    </row>
    <row r="59" spans="1:25" x14ac:dyDescent="0.25">
      <c r="A59" s="48"/>
      <c r="B59" s="49"/>
      <c r="C59" s="49"/>
      <c r="D59" s="49"/>
      <c r="E59" s="49"/>
      <c r="F59" s="49"/>
      <c r="G59" s="49"/>
      <c r="H59" s="49"/>
      <c r="I59" s="49"/>
      <c r="J59" s="49"/>
      <c r="K59" s="49"/>
      <c r="L59" s="49"/>
      <c r="M59" s="49"/>
      <c r="N59" s="49"/>
      <c r="O59" s="49"/>
      <c r="P59" s="49"/>
      <c r="Q59" s="49"/>
      <c r="R59" s="49"/>
      <c r="S59" s="49"/>
      <c r="T59" s="49"/>
      <c r="U59" s="49"/>
      <c r="V59" s="49"/>
      <c r="W59" s="49"/>
      <c r="X59" s="49"/>
      <c r="Y59" s="49"/>
    </row>
    <row r="60" spans="1:25" x14ac:dyDescent="0.25">
      <c r="A60" s="48"/>
      <c r="B60" s="49"/>
      <c r="C60" s="49"/>
      <c r="D60" s="49"/>
      <c r="E60" s="49"/>
      <c r="F60" s="49"/>
      <c r="G60" s="49"/>
      <c r="H60" s="49"/>
      <c r="I60" s="49"/>
      <c r="J60" s="49"/>
      <c r="K60" s="49"/>
      <c r="L60" s="49"/>
      <c r="M60" s="49"/>
      <c r="N60" s="49"/>
      <c r="O60" s="49"/>
      <c r="P60" s="49"/>
      <c r="Q60" s="49"/>
      <c r="R60" s="49"/>
      <c r="S60" s="49"/>
      <c r="T60" s="49"/>
      <c r="U60" s="49"/>
      <c r="V60" s="49"/>
      <c r="W60" s="49"/>
      <c r="X60" s="49"/>
      <c r="Y60" s="49"/>
    </row>
    <row r="61" spans="1:25" x14ac:dyDescent="0.25">
      <c r="A61" s="48"/>
      <c r="B61" s="49"/>
      <c r="C61" s="49"/>
      <c r="D61" s="49"/>
      <c r="E61" s="49"/>
      <c r="F61" s="49"/>
      <c r="G61" s="49"/>
      <c r="H61" s="49"/>
      <c r="I61" s="49"/>
      <c r="J61" s="49"/>
      <c r="K61" s="49"/>
      <c r="L61" s="49"/>
      <c r="M61" s="49"/>
      <c r="N61" s="49"/>
      <c r="O61" s="49"/>
      <c r="P61" s="49"/>
      <c r="Q61" s="49"/>
      <c r="R61" s="49"/>
      <c r="S61" s="49"/>
      <c r="T61" s="49"/>
      <c r="U61" s="49"/>
      <c r="V61" s="49"/>
      <c r="W61" s="49"/>
      <c r="X61" s="49"/>
      <c r="Y61" s="49"/>
    </row>
    <row r="62" spans="1:25" x14ac:dyDescent="0.25">
      <c r="A62" s="48"/>
      <c r="B62" s="49"/>
      <c r="C62" s="49"/>
      <c r="D62" s="49"/>
      <c r="E62" s="49"/>
      <c r="F62" s="49"/>
      <c r="G62" s="49"/>
      <c r="H62" s="49"/>
      <c r="I62" s="49"/>
      <c r="J62" s="49"/>
      <c r="K62" s="49"/>
      <c r="L62" s="49"/>
      <c r="M62" s="49"/>
      <c r="N62" s="49"/>
      <c r="O62" s="49"/>
      <c r="P62" s="49"/>
      <c r="Q62" s="49"/>
      <c r="R62" s="49"/>
      <c r="S62" s="49"/>
      <c r="T62" s="49"/>
      <c r="U62" s="49"/>
      <c r="V62" s="49"/>
      <c r="W62" s="49"/>
      <c r="X62" s="49"/>
      <c r="Y62" s="49"/>
    </row>
    <row r="63" spans="1:25" x14ac:dyDescent="0.25">
      <c r="A63" s="48"/>
      <c r="B63" s="49"/>
      <c r="C63" s="49"/>
      <c r="D63" s="49"/>
      <c r="E63" s="49"/>
      <c r="F63" s="49"/>
      <c r="G63" s="49"/>
      <c r="H63" s="49"/>
      <c r="I63" s="49"/>
      <c r="J63" s="49"/>
      <c r="K63" s="49"/>
      <c r="L63" s="49"/>
      <c r="M63" s="49"/>
      <c r="N63" s="49"/>
      <c r="O63" s="49"/>
      <c r="P63" s="49"/>
      <c r="Q63" s="49"/>
      <c r="R63" s="49"/>
      <c r="S63" s="49"/>
      <c r="T63" s="49"/>
      <c r="U63" s="49"/>
      <c r="V63" s="49"/>
      <c r="W63" s="49"/>
      <c r="X63" s="49"/>
      <c r="Y63" s="49"/>
    </row>
    <row r="64" spans="1:25" x14ac:dyDescent="0.25">
      <c r="A64" s="48"/>
      <c r="B64" s="49"/>
      <c r="C64" s="49"/>
      <c r="D64" s="49"/>
      <c r="E64" s="49"/>
      <c r="F64" s="49"/>
      <c r="G64" s="49"/>
      <c r="H64" s="49"/>
      <c r="I64" s="49"/>
      <c r="J64" s="49"/>
      <c r="K64" s="49"/>
      <c r="L64" s="49"/>
      <c r="M64" s="49"/>
      <c r="N64" s="49"/>
      <c r="O64" s="49"/>
      <c r="P64" s="49"/>
      <c r="Q64" s="49"/>
      <c r="R64" s="49"/>
      <c r="S64" s="49"/>
      <c r="T64" s="49"/>
      <c r="U64" s="49"/>
      <c r="V64" s="49"/>
      <c r="W64" s="49"/>
      <c r="X64" s="49"/>
      <c r="Y64" s="49"/>
    </row>
    <row r="65" spans="1:25" x14ac:dyDescent="0.25">
      <c r="A65" s="48"/>
      <c r="B65" s="49"/>
      <c r="C65" s="49"/>
      <c r="D65" s="49"/>
      <c r="E65" s="49"/>
      <c r="F65" s="49"/>
      <c r="G65" s="49"/>
      <c r="H65" s="49"/>
      <c r="I65" s="49"/>
      <c r="J65" s="49"/>
      <c r="K65" s="49"/>
      <c r="L65" s="49"/>
      <c r="M65" s="49"/>
      <c r="N65" s="49"/>
      <c r="O65" s="49"/>
      <c r="P65" s="49"/>
      <c r="Q65" s="49"/>
      <c r="R65" s="49"/>
      <c r="S65" s="49"/>
      <c r="T65" s="49"/>
      <c r="U65" s="49"/>
      <c r="V65" s="49"/>
      <c r="W65" s="49"/>
      <c r="X65" s="49"/>
      <c r="Y65" s="49"/>
    </row>
    <row r="66" spans="1:25" x14ac:dyDescent="0.25">
      <c r="A66" s="48"/>
      <c r="B66" s="49"/>
      <c r="C66" s="49"/>
      <c r="D66" s="49"/>
      <c r="E66" s="49"/>
      <c r="F66" s="49"/>
      <c r="G66" s="49"/>
      <c r="H66" s="49"/>
      <c r="I66" s="49"/>
      <c r="J66" s="49"/>
      <c r="K66" s="49"/>
      <c r="L66" s="49"/>
      <c r="M66" s="49"/>
      <c r="N66" s="49"/>
      <c r="O66" s="49"/>
      <c r="P66" s="49"/>
      <c r="Q66" s="49"/>
      <c r="R66" s="49"/>
      <c r="S66" s="49"/>
      <c r="T66" s="49"/>
      <c r="U66" s="49"/>
      <c r="V66" s="49"/>
      <c r="W66" s="49"/>
      <c r="X66" s="49"/>
      <c r="Y66" s="49"/>
    </row>
    <row r="67" spans="1:25" x14ac:dyDescent="0.25">
      <c r="A67" s="48"/>
      <c r="B67" s="49"/>
      <c r="C67" s="49"/>
      <c r="D67" s="49"/>
      <c r="E67" s="49"/>
      <c r="F67" s="49"/>
      <c r="G67" s="49"/>
      <c r="H67" s="49"/>
      <c r="I67" s="49"/>
      <c r="J67" s="49"/>
      <c r="K67" s="49"/>
      <c r="L67" s="49"/>
      <c r="M67" s="49"/>
      <c r="N67" s="49"/>
      <c r="O67" s="49"/>
      <c r="P67" s="49"/>
      <c r="Q67" s="49"/>
      <c r="R67" s="49"/>
      <c r="S67" s="49"/>
      <c r="T67" s="49"/>
      <c r="U67" s="49"/>
      <c r="V67" s="49"/>
      <c r="W67" s="49"/>
      <c r="X67" s="49"/>
      <c r="Y67" s="49"/>
    </row>
    <row r="68" spans="1:25" x14ac:dyDescent="0.25">
      <c r="A68" s="48"/>
      <c r="B68" s="49"/>
      <c r="C68" s="49"/>
      <c r="D68" s="49"/>
      <c r="E68" s="49"/>
      <c r="F68" s="49"/>
      <c r="G68" s="49"/>
      <c r="H68" s="49"/>
      <c r="I68" s="49"/>
      <c r="J68" s="49"/>
      <c r="K68" s="49"/>
      <c r="L68" s="49"/>
      <c r="M68" s="49"/>
      <c r="N68" s="49"/>
      <c r="O68" s="49"/>
      <c r="P68" s="49"/>
      <c r="Q68" s="49"/>
      <c r="R68" s="49"/>
      <c r="S68" s="49"/>
      <c r="T68" s="49"/>
      <c r="U68" s="49"/>
      <c r="V68" s="49"/>
      <c r="W68" s="49"/>
      <c r="X68" s="49"/>
      <c r="Y68" s="49"/>
    </row>
    <row r="69" spans="1:25" x14ac:dyDescent="0.25">
      <c r="A69" s="48"/>
      <c r="B69" s="49"/>
      <c r="C69" s="49"/>
      <c r="D69" s="49"/>
      <c r="E69" s="49"/>
      <c r="F69" s="49"/>
      <c r="G69" s="49"/>
      <c r="H69" s="49"/>
      <c r="I69" s="49"/>
      <c r="J69" s="49"/>
      <c r="K69" s="49"/>
      <c r="L69" s="49"/>
      <c r="M69" s="49"/>
      <c r="N69" s="49"/>
      <c r="O69" s="49"/>
      <c r="P69" s="49"/>
      <c r="Q69" s="49"/>
      <c r="R69" s="49"/>
      <c r="S69" s="49"/>
      <c r="T69" s="49"/>
      <c r="U69" s="49"/>
      <c r="V69" s="49"/>
      <c r="W69" s="49"/>
      <c r="X69" s="49"/>
      <c r="Y69" s="49"/>
    </row>
  </sheetData>
  <sheetProtection sheet="1" objects="1" scenarios="1"/>
  <mergeCells count="15">
    <mergeCell ref="A44:B44"/>
    <mergeCell ref="O44:Q44"/>
    <mergeCell ref="O46:Q46"/>
    <mergeCell ref="Y4:Y7"/>
    <mergeCell ref="A45:B45"/>
    <mergeCell ref="A46:B46"/>
    <mergeCell ref="D45:K45"/>
    <mergeCell ref="D46:K46"/>
    <mergeCell ref="O45:Q45"/>
    <mergeCell ref="Y46:Z46"/>
    <mergeCell ref="Z8:Z9"/>
    <mergeCell ref="Z4:Z7"/>
    <mergeCell ref="Y44:Z45"/>
    <mergeCell ref="A6:C8"/>
    <mergeCell ref="D9:X9"/>
  </mergeCells>
  <conditionalFormatting sqref="D4:W4">
    <cfRule type="cellIs" dxfId="57" priority="18" operator="equal">
      <formula>"MS"</formula>
    </cfRule>
    <cfRule type="cellIs" dxfId="56" priority="19" operator="equal">
      <formula>"RF"</formula>
    </cfRule>
    <cfRule type="cellIs" dxfId="55" priority="20" operator="equal">
      <formula>"DHW"</formula>
    </cfRule>
    <cfRule type="cellIs" dxfId="54" priority="21" operator="equal">
      <formula>"GM"</formula>
    </cfRule>
    <cfRule type="cellIs" dxfId="53" priority="22" operator="equal">
      <formula>"ZO"</formula>
    </cfRule>
  </conditionalFormatting>
  <conditionalFormatting sqref="D5">
    <cfRule type="cellIs" dxfId="52" priority="15" operator="equal">
      <formula>"III"</formula>
    </cfRule>
    <cfRule type="cellIs" dxfId="51" priority="16" operator="equal">
      <formula>"II"</formula>
    </cfRule>
    <cfRule type="cellIs" dxfId="50" priority="17" operator="equal">
      <formula>"I"</formula>
    </cfRule>
  </conditionalFormatting>
  <conditionalFormatting sqref="E5:W5">
    <cfRule type="cellIs" dxfId="49" priority="9" operator="equal">
      <formula>"III"</formula>
    </cfRule>
    <cfRule type="cellIs" dxfId="48" priority="10" operator="equal">
      <formula>"II"</formula>
    </cfRule>
    <cfRule type="cellIs" dxfId="47" priority="11" operator="equal">
      <formula>"I"</formula>
    </cfRule>
  </conditionalFormatting>
  <conditionalFormatting sqref="X4">
    <cfRule type="cellIs" dxfId="46" priority="4" operator="equal">
      <formula>"MS"</formula>
    </cfRule>
    <cfRule type="cellIs" dxfId="45" priority="5" operator="equal">
      <formula>"RF"</formula>
    </cfRule>
    <cfRule type="cellIs" dxfId="44" priority="6" operator="equal">
      <formula>"DHW"</formula>
    </cfRule>
    <cfRule type="cellIs" dxfId="43" priority="7" operator="equal">
      <formula>"GM"</formula>
    </cfRule>
    <cfRule type="cellIs" dxfId="42" priority="8" operator="equal">
      <formula>"ZO"</formula>
    </cfRule>
  </conditionalFormatting>
  <conditionalFormatting sqref="X5">
    <cfRule type="cellIs" dxfId="41" priority="1" operator="equal">
      <formula>"III"</formula>
    </cfRule>
    <cfRule type="cellIs" dxfId="40" priority="2" operator="equal">
      <formula>"II"</formula>
    </cfRule>
    <cfRule type="cellIs" dxfId="39" priority="3" operator="equal">
      <formula>"I"</formula>
    </cfRule>
  </conditionalFormatting>
  <dataValidations count="1">
    <dataValidation type="whole" allowBlank="1" showInputMessage="1" showErrorMessage="1" error="Sie dürfen nur die Zahlen 0 oder 1 eingeben!" sqref="D10:X39">
      <formula1>0</formula1>
      <formula2>1</formula2>
    </dataValidation>
  </dataValidations>
  <pageMargins left="0.31496062992125984" right="0.31496062992125984" top="0.59055118110236227" bottom="0.19685039370078741" header="0" footer="0"/>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95"/>
  <sheetViews>
    <sheetView showGridLines="0" zoomScale="115" zoomScaleNormal="115" workbookViewId="0">
      <selection activeCell="A4" sqref="A4"/>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335" t="s">
        <v>190</v>
      </c>
      <c r="B1" s="335"/>
      <c r="C1" s="335"/>
      <c r="D1" s="335"/>
      <c r="E1" s="335"/>
      <c r="F1" s="335"/>
      <c r="G1" s="335"/>
      <c r="H1" s="335"/>
      <c r="I1" s="335"/>
      <c r="J1" s="335"/>
      <c r="K1" s="335"/>
      <c r="L1" s="335"/>
      <c r="M1" s="335"/>
      <c r="N1" s="335"/>
      <c r="O1" s="126"/>
    </row>
    <row r="2" spans="1:15" ht="28.5" customHeight="1" x14ac:dyDescent="0.25">
      <c r="A2" s="336" t="str">
        <f>K_Dat!C13</f>
        <v xml:space="preserve">Klasse </v>
      </c>
      <c r="B2" s="336"/>
      <c r="C2" s="336"/>
      <c r="D2" s="336"/>
      <c r="E2" s="336"/>
      <c r="F2" s="336"/>
      <c r="G2" s="336"/>
      <c r="H2" s="336"/>
      <c r="I2" s="336"/>
      <c r="J2" s="336"/>
      <c r="K2" s="336"/>
      <c r="L2" s="336"/>
      <c r="M2" s="336"/>
      <c r="N2" s="336"/>
      <c r="O2" s="127"/>
    </row>
    <row r="3" spans="1:15" ht="6" customHeight="1" x14ac:dyDescent="0.25">
      <c r="A3" s="127"/>
      <c r="B3" s="128"/>
      <c r="C3" s="127"/>
      <c r="D3" s="127"/>
      <c r="E3" s="127"/>
      <c r="F3" s="127"/>
      <c r="G3" s="127"/>
      <c r="H3" s="127"/>
      <c r="I3" s="127"/>
      <c r="J3" s="127"/>
      <c r="M3" s="129"/>
      <c r="N3" s="127"/>
      <c r="O3" s="127"/>
    </row>
    <row r="4" spans="1:15" ht="14.25" customHeight="1" x14ac:dyDescent="0.25">
      <c r="A4" s="127"/>
      <c r="N4" s="127"/>
      <c r="O4" s="127"/>
    </row>
    <row r="5" spans="1:15" ht="14.25" customHeight="1" x14ac:dyDescent="0.25">
      <c r="A5" s="127"/>
      <c r="B5" s="337" t="s">
        <v>84</v>
      </c>
      <c r="C5" s="337"/>
      <c r="D5" s="337"/>
      <c r="E5" s="337"/>
      <c r="F5" s="337"/>
      <c r="G5" s="337"/>
      <c r="H5" s="337"/>
      <c r="I5" s="337"/>
      <c r="J5" s="337"/>
      <c r="K5" s="337"/>
      <c r="L5" s="337"/>
      <c r="M5" s="337"/>
      <c r="N5" s="127"/>
      <c r="O5" s="127"/>
    </row>
    <row r="6" spans="1:15" ht="9" customHeight="1" x14ac:dyDescent="0.25">
      <c r="A6" s="127"/>
      <c r="N6" s="127"/>
      <c r="O6" s="127"/>
    </row>
    <row r="7" spans="1:15" ht="15" customHeight="1" x14ac:dyDescent="0.25">
      <c r="A7" s="130" t="s">
        <v>85</v>
      </c>
      <c r="B7" s="131"/>
      <c r="C7" s="132"/>
      <c r="D7" s="132"/>
      <c r="E7" s="132"/>
      <c r="F7" s="132"/>
      <c r="G7" s="132"/>
      <c r="H7" s="132"/>
      <c r="I7" s="127"/>
      <c r="J7" s="127"/>
      <c r="K7" s="338" t="e">
        <f>"Durchschnitt: "&amp;IF(K_Dat!V4=0,"",TEXT(K_Dat!V4,"0,00"))</f>
        <v>#VALUE!</v>
      </c>
      <c r="L7" s="338"/>
      <c r="M7" s="338"/>
      <c r="N7" s="133"/>
      <c r="O7" s="127"/>
    </row>
    <row r="8" spans="1:15" ht="15" customHeight="1" x14ac:dyDescent="0.25">
      <c r="A8" s="127"/>
      <c r="B8" s="339" t="s">
        <v>17</v>
      </c>
      <c r="C8" s="340"/>
      <c r="D8" s="134">
        <v>1</v>
      </c>
      <c r="E8" s="134">
        <v>2</v>
      </c>
      <c r="F8" s="134">
        <v>3</v>
      </c>
      <c r="G8" s="134">
        <v>4</v>
      </c>
      <c r="H8" s="134">
        <v>5</v>
      </c>
      <c r="I8" s="135">
        <v>6</v>
      </c>
      <c r="J8" s="127"/>
      <c r="K8" s="338"/>
      <c r="L8" s="338"/>
      <c r="M8" s="338"/>
      <c r="N8" s="133"/>
      <c r="O8" s="127"/>
    </row>
    <row r="9" spans="1:15" ht="3.95" customHeight="1" x14ac:dyDescent="0.25">
      <c r="A9" s="136"/>
      <c r="B9" s="354" t="s">
        <v>86</v>
      </c>
      <c r="C9" s="355"/>
      <c r="D9" s="341" t="str">
        <f>IF(K_Dat!O4=0,"—",K_Dat!O4)</f>
        <v>—</v>
      </c>
      <c r="E9" s="341" t="str">
        <f>IF(K_Dat!P4=0,"—",K_Dat!P4)</f>
        <v>—</v>
      </c>
      <c r="F9" s="341" t="str">
        <f>IF(K_Dat!Q4=0,"—",K_Dat!Q4)</f>
        <v>—</v>
      </c>
      <c r="G9" s="341" t="str">
        <f>IF(K_Dat!R4=0,"—",K_Dat!R4)</f>
        <v>—</v>
      </c>
      <c r="H9" s="341" t="str">
        <f>IF(K_Dat!S4=0,"—",K_Dat!S4)</f>
        <v>—</v>
      </c>
      <c r="I9" s="343" t="str">
        <f>IF(K_Dat!T4=0,"—",K_Dat!T4)</f>
        <v>—</v>
      </c>
      <c r="J9" s="345" t="s">
        <v>87</v>
      </c>
      <c r="K9" s="345"/>
      <c r="L9" s="127"/>
      <c r="M9" s="127"/>
      <c r="O9" s="127"/>
    </row>
    <row r="10" spans="1:15" ht="15" customHeight="1" x14ac:dyDescent="0.25">
      <c r="A10" s="137"/>
      <c r="B10" s="339"/>
      <c r="C10" s="340"/>
      <c r="D10" s="342"/>
      <c r="E10" s="342"/>
      <c r="F10" s="342"/>
      <c r="G10" s="342"/>
      <c r="H10" s="342"/>
      <c r="I10" s="344"/>
      <c r="J10" s="345"/>
      <c r="K10" s="345"/>
      <c r="L10" s="127"/>
      <c r="M10" s="138"/>
      <c r="O10" s="127"/>
    </row>
    <row r="11" spans="1:15" ht="3.95" customHeight="1" x14ac:dyDescent="0.25">
      <c r="A11" s="137"/>
      <c r="B11" s="346" t="s">
        <v>88</v>
      </c>
      <c r="C11" s="347"/>
      <c r="D11" s="350" t="str">
        <f>IF(K_Dat!O8=0,"—",K_Dat!O8)</f>
        <v>—</v>
      </c>
      <c r="E11" s="350" t="str">
        <f>IF(K_Dat!P8=0,"—",K_Dat!P8)</f>
        <v>—</v>
      </c>
      <c r="F11" s="350" t="str">
        <f>IF(K_Dat!Q8=0,"—",K_Dat!Q8)</f>
        <v>—</v>
      </c>
      <c r="G11" s="350" t="str">
        <f>IF(K_Dat!R8=0,"—",K_Dat!R8)</f>
        <v>—</v>
      </c>
      <c r="H11" s="350" t="str">
        <f>IF(K_Dat!S8=0,"—",K_Dat!S8)</f>
        <v>—</v>
      </c>
      <c r="I11" s="352" t="str">
        <f>IF(K_Dat!T8=0,"—",K_Dat!T8)</f>
        <v>—</v>
      </c>
      <c r="J11" s="345"/>
      <c r="K11" s="345"/>
      <c r="L11" s="127"/>
      <c r="M11" s="138"/>
      <c r="O11" s="127"/>
    </row>
    <row r="12" spans="1:15" ht="15" customHeight="1" x14ac:dyDescent="0.25">
      <c r="A12" s="137"/>
      <c r="B12" s="348"/>
      <c r="C12" s="349"/>
      <c r="D12" s="351"/>
      <c r="E12" s="351"/>
      <c r="F12" s="351"/>
      <c r="G12" s="351"/>
      <c r="H12" s="351"/>
      <c r="I12" s="353"/>
      <c r="J12" s="345"/>
      <c r="K12" s="345"/>
      <c r="L12" s="127"/>
      <c r="M12" s="138"/>
      <c r="O12" s="127"/>
    </row>
    <row r="13" spans="1:15" ht="5.25" customHeight="1" x14ac:dyDescent="0.25">
      <c r="A13" s="137"/>
      <c r="B13" s="139"/>
      <c r="C13" s="140"/>
      <c r="D13" s="140"/>
      <c r="E13" s="140"/>
      <c r="F13" s="140"/>
      <c r="G13" s="140"/>
      <c r="H13" s="140"/>
      <c r="I13" s="141"/>
      <c r="J13" s="141"/>
      <c r="K13" s="141"/>
      <c r="L13" s="139"/>
      <c r="M13" s="142"/>
      <c r="O13" s="127"/>
    </row>
    <row r="14" spans="1:15" ht="21" customHeight="1" x14ac:dyDescent="0.25">
      <c r="A14" s="137"/>
      <c r="B14" s="139"/>
      <c r="C14" s="140"/>
      <c r="D14" s="140"/>
      <c r="E14" s="140"/>
      <c r="F14" s="140"/>
      <c r="G14" s="140"/>
      <c r="H14" s="140"/>
      <c r="I14" s="141"/>
      <c r="J14" s="141"/>
      <c r="K14" s="141"/>
      <c r="L14" s="139"/>
      <c r="M14" s="142"/>
      <c r="O14" s="127"/>
    </row>
    <row r="15" spans="1:15" ht="15" customHeight="1" x14ac:dyDescent="0.25">
      <c r="A15" s="130" t="s">
        <v>89</v>
      </c>
      <c r="B15" s="131"/>
      <c r="C15" s="132"/>
      <c r="D15" s="132"/>
      <c r="E15" s="132"/>
      <c r="F15" s="132"/>
      <c r="G15" s="132"/>
      <c r="H15" s="132"/>
      <c r="I15" s="127"/>
      <c r="J15" s="127"/>
      <c r="K15" s="338" t="e">
        <f>"Durchschnitt: "&amp;IF(K_Dat!V5=0,"",TEXT(K_Dat!V5,"0,00"))</f>
        <v>#VALUE!</v>
      </c>
      <c r="L15" s="338"/>
      <c r="M15" s="338"/>
      <c r="O15" s="127"/>
    </row>
    <row r="16" spans="1:15" ht="12.75" customHeight="1" x14ac:dyDescent="0.25">
      <c r="A16" s="143"/>
      <c r="B16" s="339" t="s">
        <v>17</v>
      </c>
      <c r="C16" s="340"/>
      <c r="D16" s="134">
        <v>1</v>
      </c>
      <c r="E16" s="134">
        <v>2</v>
      </c>
      <c r="F16" s="134">
        <v>3</v>
      </c>
      <c r="G16" s="134">
        <v>4</v>
      </c>
      <c r="H16" s="134">
        <v>5</v>
      </c>
      <c r="I16" s="135">
        <v>6</v>
      </c>
      <c r="J16" s="127"/>
      <c r="K16" s="338"/>
      <c r="L16" s="338"/>
      <c r="M16" s="338"/>
      <c r="O16" s="127"/>
    </row>
    <row r="17" spans="1:15" ht="5.25" customHeight="1" x14ac:dyDescent="0.25">
      <c r="A17" s="144"/>
      <c r="B17" s="354" t="s">
        <v>86</v>
      </c>
      <c r="C17" s="355"/>
      <c r="D17" s="341" t="str">
        <f>IF(K_Dat!O5=0,"—",K_Dat!O5)</f>
        <v>—</v>
      </c>
      <c r="E17" s="341" t="str">
        <f>IF(K_Dat!P5=0,"—",K_Dat!P5)</f>
        <v>—</v>
      </c>
      <c r="F17" s="341" t="str">
        <f>IF(K_Dat!Q5=0,"—",K_Dat!Q5)</f>
        <v>—</v>
      </c>
      <c r="G17" s="341" t="str">
        <f>IF(K_Dat!R5=0,"—",K_Dat!R5)</f>
        <v>—</v>
      </c>
      <c r="H17" s="341" t="str">
        <f>IF(K_Dat!S5=0,"—",K_Dat!S5)</f>
        <v>—</v>
      </c>
      <c r="I17" s="343" t="str">
        <f>IF(K_Dat!T5=0,"—",K_Dat!T5)</f>
        <v>—</v>
      </c>
      <c r="J17" s="356" t="s">
        <v>87</v>
      </c>
      <c r="K17" s="356"/>
      <c r="L17" s="131"/>
      <c r="M17" s="145"/>
      <c r="O17" s="127"/>
    </row>
    <row r="18" spans="1:15" ht="12.75" customHeight="1" x14ac:dyDescent="0.25">
      <c r="A18" s="137"/>
      <c r="B18" s="339"/>
      <c r="C18" s="340"/>
      <c r="D18" s="342"/>
      <c r="E18" s="342"/>
      <c r="F18" s="342"/>
      <c r="G18" s="342"/>
      <c r="H18" s="342"/>
      <c r="I18" s="344"/>
      <c r="J18" s="356"/>
      <c r="K18" s="356"/>
      <c r="L18" s="131"/>
      <c r="M18" s="146"/>
      <c r="O18" s="127"/>
    </row>
    <row r="19" spans="1:15" ht="5.25" customHeight="1" x14ac:dyDescent="0.25">
      <c r="A19" s="137"/>
      <c r="B19" s="346" t="s">
        <v>88</v>
      </c>
      <c r="C19" s="347"/>
      <c r="D19" s="360" t="str">
        <f>IF(K_Dat!O9=0,"—",K_Dat!O9)</f>
        <v>—</v>
      </c>
      <c r="E19" s="360" t="str">
        <f>IF(K_Dat!P9=0,"—",K_Dat!P9)</f>
        <v>—</v>
      </c>
      <c r="F19" s="360" t="str">
        <f>IF(K_Dat!Q9=0,"—",K_Dat!Q9)</f>
        <v>—</v>
      </c>
      <c r="G19" s="360" t="str">
        <f>IF(K_Dat!R9=0,"—",K_Dat!R9)</f>
        <v>—</v>
      </c>
      <c r="H19" s="360" t="str">
        <f>IF(K_Dat!S9=0,"—",K_Dat!S9)</f>
        <v>—</v>
      </c>
      <c r="I19" s="358" t="str">
        <f>IF(K_Dat!T9=0,"—",K_Dat!T9)</f>
        <v>—</v>
      </c>
      <c r="J19" s="356"/>
      <c r="K19" s="356"/>
      <c r="L19" s="131"/>
      <c r="M19" s="147"/>
      <c r="O19" s="127"/>
    </row>
    <row r="20" spans="1:15" ht="12.75" customHeight="1" x14ac:dyDescent="0.25">
      <c r="A20" s="137"/>
      <c r="B20" s="348"/>
      <c r="C20" s="349"/>
      <c r="D20" s="361"/>
      <c r="E20" s="361"/>
      <c r="F20" s="361"/>
      <c r="G20" s="361"/>
      <c r="H20" s="361"/>
      <c r="I20" s="359"/>
      <c r="J20" s="356"/>
      <c r="K20" s="356"/>
      <c r="L20" s="131"/>
      <c r="M20" s="147"/>
      <c r="O20" s="127"/>
    </row>
    <row r="21" spans="1:15" ht="12" customHeight="1" x14ac:dyDescent="0.25">
      <c r="A21" s="137"/>
      <c r="B21" s="148"/>
      <c r="C21" s="148"/>
      <c r="D21" s="149"/>
      <c r="E21" s="149"/>
      <c r="F21" s="149"/>
      <c r="G21" s="149"/>
      <c r="H21" s="149"/>
      <c r="I21" s="149"/>
      <c r="J21" s="150"/>
      <c r="K21" s="150"/>
      <c r="L21" s="131"/>
      <c r="M21" s="147"/>
      <c r="O21" s="127"/>
    </row>
    <row r="22" spans="1:15" x14ac:dyDescent="0.25">
      <c r="B22" s="337" t="s">
        <v>42</v>
      </c>
      <c r="C22" s="337"/>
      <c r="D22" s="337"/>
      <c r="E22" s="337"/>
      <c r="F22" s="337"/>
      <c r="G22" s="337"/>
      <c r="H22" s="337"/>
      <c r="I22" s="337"/>
      <c r="J22" s="337"/>
      <c r="K22" s="337"/>
      <c r="L22" s="337"/>
      <c r="M22" s="337"/>
    </row>
    <row r="23" spans="1:15" x14ac:dyDescent="0.25">
      <c r="B23" s="236" t="s">
        <v>27</v>
      </c>
      <c r="C23" s="235"/>
      <c r="D23" s="235"/>
      <c r="E23" s="235"/>
      <c r="F23" s="235"/>
      <c r="G23" s="235"/>
      <c r="H23" s="235"/>
      <c r="I23" s="235"/>
      <c r="J23" s="236" t="s">
        <v>26</v>
      </c>
      <c r="K23" s="235"/>
      <c r="L23" s="235"/>
      <c r="M23" s="235"/>
    </row>
    <row r="24" spans="1:15" ht="5.25" customHeight="1" x14ac:dyDescent="0.25"/>
    <row r="25" spans="1:15" x14ac:dyDescent="0.25">
      <c r="B25" s="296"/>
      <c r="C25" t="s">
        <v>16</v>
      </c>
      <c r="J25" s="292"/>
      <c r="K25" t="s">
        <v>37</v>
      </c>
    </row>
    <row r="26" spans="1:15" ht="5.25" customHeight="1" x14ac:dyDescent="0.25">
      <c r="B26" s="20"/>
      <c r="C26" s="19"/>
      <c r="J26" s="19"/>
      <c r="K26" s="19"/>
    </row>
    <row r="27" spans="1:15" x14ac:dyDescent="0.25">
      <c r="B27" s="295"/>
      <c r="C27" t="s">
        <v>18</v>
      </c>
      <c r="J27" s="294"/>
      <c r="K27" t="s">
        <v>38</v>
      </c>
    </row>
    <row r="28" spans="1:15" ht="5.25" customHeight="1" x14ac:dyDescent="0.25">
      <c r="J28" s="19"/>
      <c r="K28" s="19"/>
    </row>
    <row r="29" spans="1:15" x14ac:dyDescent="0.25">
      <c r="B29" s="298"/>
      <c r="C29" t="s">
        <v>20</v>
      </c>
      <c r="J29" s="293"/>
      <c r="K29" t="s">
        <v>39</v>
      </c>
    </row>
    <row r="30" spans="1:15" ht="5.25" customHeight="1" x14ac:dyDescent="0.25">
      <c r="B30" s="20"/>
      <c r="C30" s="19"/>
    </row>
    <row r="31" spans="1:15" x14ac:dyDescent="0.25">
      <c r="B31" s="297"/>
      <c r="C31" t="s">
        <v>21</v>
      </c>
    </row>
    <row r="32" spans="1:15" ht="10.5" customHeight="1" x14ac:dyDescent="0.25"/>
    <row r="33" spans="2:13" ht="15.75" x14ac:dyDescent="0.25">
      <c r="B33" s="357" t="s">
        <v>150</v>
      </c>
      <c r="C33" s="357"/>
      <c r="D33" s="357"/>
      <c r="E33" s="357"/>
      <c r="F33" s="357"/>
      <c r="G33" s="357"/>
      <c r="H33" s="357"/>
      <c r="I33" s="357"/>
      <c r="J33" s="357"/>
      <c r="K33" s="357"/>
      <c r="L33" s="357"/>
      <c r="M33" s="357"/>
    </row>
    <row r="34" spans="2:13" ht="9" customHeight="1" x14ac:dyDescent="0.25"/>
    <row r="35" spans="2:13" ht="15" customHeight="1" x14ac:dyDescent="0.25"/>
    <row r="50" spans="2:14" x14ac:dyDescent="0.25">
      <c r="N50" s="151"/>
    </row>
    <row r="51" spans="2:14" x14ac:dyDescent="0.25">
      <c r="N51" s="151"/>
    </row>
    <row r="60" spans="2:14" ht="15.75" x14ac:dyDescent="0.25">
      <c r="B60" s="357" t="s">
        <v>149</v>
      </c>
      <c r="C60" s="357"/>
      <c r="D60" s="357"/>
      <c r="E60" s="357"/>
      <c r="F60" s="357"/>
      <c r="G60" s="357"/>
      <c r="H60" s="357"/>
      <c r="I60" s="357"/>
      <c r="J60" s="357"/>
      <c r="K60" s="357"/>
      <c r="L60" s="357"/>
      <c r="M60" s="357"/>
    </row>
    <row r="61" spans="2:14" ht="6" customHeight="1" x14ac:dyDescent="0.25"/>
    <row r="94" spans="2:13" ht="6.75" customHeight="1" x14ac:dyDescent="0.25"/>
    <row r="95" spans="2:13" ht="15.75" x14ac:dyDescent="0.25">
      <c r="B95" s="357" t="s">
        <v>155</v>
      </c>
      <c r="C95" s="357"/>
      <c r="D95" s="357"/>
      <c r="E95" s="357"/>
      <c r="F95" s="357"/>
      <c r="G95" s="357"/>
      <c r="H95" s="357"/>
      <c r="I95" s="357"/>
      <c r="J95" s="357"/>
      <c r="K95" s="357"/>
      <c r="L95" s="357"/>
      <c r="M95" s="357"/>
    </row>
  </sheetData>
  <sheetProtection selectLockedCells="1" selectUnlockedCells="1"/>
  <mergeCells count="41">
    <mergeCell ref="B33:M33"/>
    <mergeCell ref="B60:M60"/>
    <mergeCell ref="B95:M95"/>
    <mergeCell ref="B22:M22"/>
    <mergeCell ref="I19:I20"/>
    <mergeCell ref="B19:C20"/>
    <mergeCell ref="D19:D20"/>
    <mergeCell ref="E19:E20"/>
    <mergeCell ref="F19:F20"/>
    <mergeCell ref="G19:G20"/>
    <mergeCell ref="H19:H20"/>
    <mergeCell ref="K15:M16"/>
    <mergeCell ref="B16:C16"/>
    <mergeCell ref="B17:C18"/>
    <mergeCell ref="D17:D18"/>
    <mergeCell ref="E17:E18"/>
    <mergeCell ref="F17:F18"/>
    <mergeCell ref="G17:G18"/>
    <mergeCell ref="H17:H18"/>
    <mergeCell ref="I17:I18"/>
    <mergeCell ref="J17:K20"/>
    <mergeCell ref="H9:H10"/>
    <mergeCell ref="I9:I10"/>
    <mergeCell ref="J9:K12"/>
    <mergeCell ref="B11:C12"/>
    <mergeCell ref="D11:D12"/>
    <mergeCell ref="E11:E12"/>
    <mergeCell ref="F11:F12"/>
    <mergeCell ref="G11:G12"/>
    <mergeCell ref="H11:H12"/>
    <mergeCell ref="I11:I12"/>
    <mergeCell ref="B9:C10"/>
    <mergeCell ref="D9:D10"/>
    <mergeCell ref="E9:E10"/>
    <mergeCell ref="F9:F10"/>
    <mergeCell ref="G9:G10"/>
    <mergeCell ref="A1:N1"/>
    <mergeCell ref="A2:N2"/>
    <mergeCell ref="B5:M5"/>
    <mergeCell ref="K7:M8"/>
    <mergeCell ref="B8:C8"/>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J53"/>
  <sheetViews>
    <sheetView showGridLines="0" showZeros="0" workbookViewId="0">
      <selection activeCell="G7" sqref="G7"/>
    </sheetView>
  </sheetViews>
  <sheetFormatPr baseColWidth="10" defaultColWidth="11.42578125" defaultRowHeight="15" x14ac:dyDescent="0.25"/>
  <cols>
    <col min="1" max="1" width="3.85546875" style="39" customWidth="1"/>
    <col min="2" max="2" width="81.28515625" style="5" customWidth="1"/>
    <col min="3" max="3" width="6.140625" style="1" customWidth="1"/>
    <col min="4" max="4" width="3.7109375" style="1" customWidth="1"/>
    <col min="5" max="5" width="7.85546875" style="1" customWidth="1"/>
    <col min="6" max="6" width="1.5703125" style="1" customWidth="1"/>
    <col min="7" max="10" width="7.85546875" style="1" customWidth="1"/>
    <col min="11" max="11" width="4.5703125" style="1" customWidth="1"/>
    <col min="12" max="16384" width="11.42578125" style="1"/>
  </cols>
  <sheetData>
    <row r="1" spans="1:10" ht="17.25" customHeight="1" thickBot="1" x14ac:dyDescent="0.3">
      <c r="A1" s="299" t="s">
        <v>31</v>
      </c>
      <c r="B1" s="300"/>
      <c r="C1" s="301"/>
      <c r="E1" s="366" t="s">
        <v>43</v>
      </c>
      <c r="F1" s="366"/>
      <c r="G1" s="366"/>
      <c r="H1" s="366"/>
      <c r="I1" s="366"/>
      <c r="J1" s="366"/>
    </row>
    <row r="2" spans="1:10" ht="48.75" customHeight="1" thickTop="1" x14ac:dyDescent="0.25">
      <c r="A2" s="367" t="s">
        <v>44</v>
      </c>
      <c r="B2" s="367"/>
      <c r="C2" s="367"/>
      <c r="D2" s="57"/>
      <c r="E2" s="368" t="s">
        <v>215</v>
      </c>
      <c r="F2" s="369"/>
      <c r="G2" s="369"/>
      <c r="H2" s="369"/>
      <c r="I2" s="369"/>
      <c r="J2" s="370"/>
    </row>
    <row r="3" spans="1:10" ht="21.75" customHeight="1" x14ac:dyDescent="0.25">
      <c r="A3" s="379" t="str">
        <f>IF(SUM(C10:C15)=SUM(C19:C24),"","Anzahl Halbjahresnoten UNGLEICH Anzahl Noten in der ZKA")</f>
        <v/>
      </c>
      <c r="B3" s="379"/>
      <c r="C3" s="379"/>
      <c r="D3" s="57"/>
      <c r="E3" s="371"/>
      <c r="F3" s="372"/>
      <c r="G3" s="372"/>
      <c r="H3" s="372"/>
      <c r="I3" s="372"/>
      <c r="J3" s="373"/>
    </row>
    <row r="4" spans="1:10" ht="19.5" customHeight="1" thickBot="1" x14ac:dyDescent="0.3">
      <c r="A4" s="377" t="s">
        <v>32</v>
      </c>
      <c r="B4" s="377"/>
      <c r="C4" s="377"/>
      <c r="D4" s="57"/>
      <c r="E4" s="371"/>
      <c r="F4" s="372"/>
      <c r="G4" s="372"/>
      <c r="H4" s="372"/>
      <c r="I4" s="372"/>
      <c r="J4" s="373"/>
    </row>
    <row r="5" spans="1:10" ht="15.75" customHeight="1" thickTop="1" thickBot="1" x14ac:dyDescent="0.3">
      <c r="A5" s="21"/>
      <c r="B5" s="21"/>
      <c r="C5" s="21" t="s">
        <v>33</v>
      </c>
      <c r="E5" s="374"/>
      <c r="F5" s="372"/>
      <c r="G5" s="375"/>
      <c r="H5" s="375"/>
      <c r="I5" s="375"/>
      <c r="J5" s="376"/>
    </row>
    <row r="6" spans="1:10" ht="16.5" thickTop="1" thickBot="1" x14ac:dyDescent="0.3">
      <c r="A6" s="22" t="s">
        <v>45</v>
      </c>
      <c r="B6" s="378" t="s">
        <v>46</v>
      </c>
      <c r="C6" s="378"/>
      <c r="D6" s="23"/>
      <c r="E6" s="59" t="s">
        <v>47</v>
      </c>
      <c r="F6" s="60"/>
      <c r="G6" s="59" t="s">
        <v>72</v>
      </c>
      <c r="H6" s="59" t="s">
        <v>73</v>
      </c>
      <c r="I6" s="59" t="s">
        <v>74</v>
      </c>
      <c r="J6" s="59" t="s">
        <v>75</v>
      </c>
    </row>
    <row r="7" spans="1:10" ht="15.75" thickTop="1" x14ac:dyDescent="0.25">
      <c r="A7" s="25"/>
      <c r="B7" s="26" t="s">
        <v>53</v>
      </c>
      <c r="C7" s="3" t="str">
        <f>IF(SUM(E7:J7)=0,"",SUM(E7:J7))</f>
        <v/>
      </c>
      <c r="D7" s="4"/>
      <c r="E7" s="27" t="str">
        <f>Klasse!N2</f>
        <v/>
      </c>
      <c r="F7" s="24"/>
      <c r="G7" s="28"/>
      <c r="H7" s="29"/>
      <c r="I7" s="29"/>
      <c r="J7" s="30"/>
    </row>
    <row r="8" spans="1:10" ht="6.75" customHeight="1" x14ac:dyDescent="0.25">
      <c r="C8" s="1" t="str">
        <f t="shared" ref="C8:C48" si="0">IF(SUM(E8:J8)=0,"",SUM(E8:J8))</f>
        <v/>
      </c>
      <c r="D8" s="6"/>
      <c r="E8" s="35"/>
      <c r="F8" s="24"/>
      <c r="G8" s="36"/>
      <c r="H8" s="37"/>
      <c r="I8" s="37"/>
      <c r="J8" s="38"/>
    </row>
    <row r="9" spans="1:10" ht="15" customHeight="1" x14ac:dyDescent="0.25">
      <c r="A9" s="22" t="s">
        <v>48</v>
      </c>
      <c r="B9" s="7" t="s">
        <v>56</v>
      </c>
      <c r="C9" s="7" t="str">
        <f t="shared" si="0"/>
        <v/>
      </c>
      <c r="D9" s="6"/>
      <c r="E9" s="35"/>
      <c r="F9" s="24"/>
      <c r="G9" s="36"/>
      <c r="H9" s="37"/>
      <c r="I9" s="37"/>
      <c r="J9" s="38"/>
    </row>
    <row r="10" spans="1:10" ht="15" customHeight="1" x14ac:dyDescent="0.25">
      <c r="B10" s="5" t="s">
        <v>57</v>
      </c>
      <c r="C10" s="3" t="str">
        <f t="shared" si="0"/>
        <v/>
      </c>
      <c r="D10" s="6"/>
      <c r="E10" s="31" t="str">
        <f>Klasse!R45</f>
        <v/>
      </c>
      <c r="F10" s="24"/>
      <c r="G10" s="122"/>
      <c r="H10" s="33"/>
      <c r="I10" s="33"/>
      <c r="J10" s="34"/>
    </row>
    <row r="11" spans="1:10" ht="15" customHeight="1" x14ac:dyDescent="0.25">
      <c r="B11" s="5" t="s">
        <v>58</v>
      </c>
      <c r="C11" s="3" t="str">
        <f t="shared" si="0"/>
        <v/>
      </c>
      <c r="D11" s="6"/>
      <c r="E11" s="31" t="str">
        <f>Klasse!S45</f>
        <v/>
      </c>
      <c r="F11" s="24"/>
      <c r="G11" s="32"/>
      <c r="H11" s="33"/>
      <c r="I11" s="33"/>
      <c r="J11" s="34"/>
    </row>
    <row r="12" spans="1:10" ht="15" customHeight="1" x14ac:dyDescent="0.25">
      <c r="B12" s="5" t="s">
        <v>59</v>
      </c>
      <c r="C12" s="3" t="str">
        <f t="shared" si="0"/>
        <v/>
      </c>
      <c r="D12" s="6"/>
      <c r="E12" s="31" t="str">
        <f>Klasse!T45</f>
        <v/>
      </c>
      <c r="F12" s="24"/>
      <c r="G12" s="32"/>
      <c r="H12" s="33"/>
      <c r="I12" s="33"/>
      <c r="J12" s="34"/>
    </row>
    <row r="13" spans="1:10" ht="15" customHeight="1" x14ac:dyDescent="0.25">
      <c r="B13" s="5" t="s">
        <v>60</v>
      </c>
      <c r="C13" s="3" t="str">
        <f t="shared" si="0"/>
        <v/>
      </c>
      <c r="D13" s="6"/>
      <c r="E13" s="31" t="str">
        <f>Klasse!U45</f>
        <v/>
      </c>
      <c r="F13" s="24"/>
      <c r="G13" s="32"/>
      <c r="H13" s="33"/>
      <c r="I13" s="33"/>
      <c r="J13" s="34"/>
    </row>
    <row r="14" spans="1:10" ht="15" customHeight="1" x14ac:dyDescent="0.25">
      <c r="B14" s="5" t="s">
        <v>61</v>
      </c>
      <c r="C14" s="3" t="str">
        <f t="shared" si="0"/>
        <v/>
      </c>
      <c r="D14" s="6"/>
      <c r="E14" s="31" t="str">
        <f>Klasse!V45</f>
        <v/>
      </c>
      <c r="F14" s="24"/>
      <c r="G14" s="32"/>
      <c r="H14" s="33"/>
      <c r="I14" s="33"/>
      <c r="J14" s="34"/>
    </row>
    <row r="15" spans="1:10" ht="15" customHeight="1" x14ac:dyDescent="0.25">
      <c r="B15" s="5" t="s">
        <v>62</v>
      </c>
      <c r="C15" s="3" t="str">
        <f t="shared" si="0"/>
        <v/>
      </c>
      <c r="D15" s="6"/>
      <c r="E15" s="31" t="str">
        <f>Klasse!W45</f>
        <v/>
      </c>
      <c r="F15" s="24"/>
      <c r="G15" s="32"/>
      <c r="H15" s="33"/>
      <c r="I15" s="33"/>
      <c r="J15" s="34"/>
    </row>
    <row r="16" spans="1:10" ht="15" customHeight="1" x14ac:dyDescent="0.25">
      <c r="B16" s="237" t="s">
        <v>163</v>
      </c>
      <c r="C16" s="3" t="str">
        <f t="shared" si="0"/>
        <v/>
      </c>
      <c r="D16" s="6"/>
      <c r="E16" s="31">
        <f>Klasse!Y46</f>
        <v>0</v>
      </c>
      <c r="F16" s="24"/>
      <c r="G16" s="32"/>
      <c r="H16" s="33"/>
      <c r="I16" s="33"/>
      <c r="J16" s="34"/>
    </row>
    <row r="17" spans="1:10" ht="6.75" customHeight="1" x14ac:dyDescent="0.25">
      <c r="C17" s="1" t="str">
        <f t="shared" si="0"/>
        <v/>
      </c>
      <c r="D17" s="6"/>
      <c r="E17" s="35"/>
      <c r="F17" s="24"/>
      <c r="G17" s="36"/>
      <c r="H17" s="37"/>
      <c r="I17" s="37"/>
      <c r="J17" s="38"/>
    </row>
    <row r="18" spans="1:10" ht="15" customHeight="1" x14ac:dyDescent="0.25">
      <c r="A18" s="22" t="s">
        <v>49</v>
      </c>
      <c r="B18" s="7" t="s">
        <v>63</v>
      </c>
      <c r="C18" s="7" t="str">
        <f t="shared" si="0"/>
        <v/>
      </c>
      <c r="D18" s="6"/>
      <c r="E18" s="35"/>
      <c r="F18" s="24"/>
      <c r="G18" s="36"/>
      <c r="H18" s="37"/>
      <c r="I18" s="37"/>
      <c r="J18" s="38"/>
    </row>
    <row r="19" spans="1:10" ht="15" customHeight="1" x14ac:dyDescent="0.25">
      <c r="B19" s="5" t="s">
        <v>64</v>
      </c>
      <c r="C19" s="3" t="str">
        <f t="shared" si="0"/>
        <v/>
      </c>
      <c r="D19" s="6"/>
      <c r="E19" s="31" t="str">
        <f>Klasse!R46</f>
        <v/>
      </c>
      <c r="F19" s="24"/>
      <c r="G19" s="32"/>
      <c r="H19" s="33"/>
      <c r="I19" s="33"/>
      <c r="J19" s="34"/>
    </row>
    <row r="20" spans="1:10" ht="15" customHeight="1" x14ac:dyDescent="0.25">
      <c r="B20" s="5" t="s">
        <v>65</v>
      </c>
      <c r="C20" s="3" t="str">
        <f t="shared" si="0"/>
        <v/>
      </c>
      <c r="D20" s="6"/>
      <c r="E20" s="31" t="str">
        <f>Klasse!S46</f>
        <v/>
      </c>
      <c r="F20" s="24"/>
      <c r="G20" s="32"/>
      <c r="H20" s="33"/>
      <c r="I20" s="33"/>
      <c r="J20" s="34"/>
    </row>
    <row r="21" spans="1:10" ht="15" customHeight="1" x14ac:dyDescent="0.25">
      <c r="B21" s="5" t="s">
        <v>66</v>
      </c>
      <c r="C21" s="3" t="str">
        <f t="shared" si="0"/>
        <v/>
      </c>
      <c r="D21" s="6"/>
      <c r="E21" s="31" t="str">
        <f>Klasse!T46</f>
        <v/>
      </c>
      <c r="F21" s="24"/>
      <c r="G21" s="32"/>
      <c r="H21" s="33"/>
      <c r="I21" s="33"/>
      <c r="J21" s="34"/>
    </row>
    <row r="22" spans="1:10" ht="15" customHeight="1" x14ac:dyDescent="0.25">
      <c r="B22" s="5" t="s">
        <v>67</v>
      </c>
      <c r="C22" s="3" t="str">
        <f t="shared" si="0"/>
        <v/>
      </c>
      <c r="D22" s="6"/>
      <c r="E22" s="31" t="str">
        <f>Klasse!U46</f>
        <v/>
      </c>
      <c r="F22" s="24"/>
      <c r="G22" s="32"/>
      <c r="H22" s="33"/>
      <c r="I22" s="33"/>
      <c r="J22" s="34"/>
    </row>
    <row r="23" spans="1:10" ht="15" customHeight="1" x14ac:dyDescent="0.25">
      <c r="B23" s="5" t="s">
        <v>68</v>
      </c>
      <c r="C23" s="3" t="str">
        <f t="shared" si="0"/>
        <v/>
      </c>
      <c r="D23" s="6"/>
      <c r="E23" s="31" t="str">
        <f>Klasse!V46</f>
        <v/>
      </c>
      <c r="F23" s="24"/>
      <c r="G23" s="32"/>
      <c r="H23" s="33"/>
      <c r="I23" s="33"/>
      <c r="J23" s="34"/>
    </row>
    <row r="24" spans="1:10" ht="15" customHeight="1" x14ac:dyDescent="0.25">
      <c r="B24" s="5" t="s">
        <v>69</v>
      </c>
      <c r="C24" s="3" t="str">
        <f t="shared" si="0"/>
        <v/>
      </c>
      <c r="D24" s="6"/>
      <c r="E24" s="31" t="str">
        <f>Klasse!W46</f>
        <v/>
      </c>
      <c r="F24" s="24"/>
      <c r="G24" s="32"/>
      <c r="H24" s="33"/>
      <c r="I24" s="33"/>
      <c r="J24" s="34"/>
    </row>
    <row r="25" spans="1:10" ht="6.75" customHeight="1" x14ac:dyDescent="0.25">
      <c r="D25" s="6"/>
      <c r="E25" s="35"/>
      <c r="F25" s="24"/>
      <c r="G25" s="36"/>
      <c r="H25" s="37"/>
      <c r="I25" s="37"/>
      <c r="J25" s="38"/>
    </row>
    <row r="26" spans="1:10" ht="27" x14ac:dyDescent="0.25">
      <c r="A26" s="22" t="s">
        <v>70</v>
      </c>
      <c r="B26" s="42" t="s">
        <v>54</v>
      </c>
      <c r="C26" s="7" t="str">
        <f t="shared" si="0"/>
        <v/>
      </c>
      <c r="D26" s="2"/>
      <c r="E26" s="35"/>
      <c r="F26" s="24"/>
      <c r="G26" s="36"/>
      <c r="H26" s="37"/>
      <c r="I26" s="37"/>
      <c r="J26" s="38"/>
    </row>
    <row r="27" spans="1:10" x14ac:dyDescent="0.25">
      <c r="B27" s="5" t="s">
        <v>94</v>
      </c>
      <c r="C27" s="3" t="str">
        <f t="shared" si="0"/>
        <v/>
      </c>
      <c r="D27" s="8"/>
      <c r="E27" s="31" t="str">
        <f>Klasse!D40</f>
        <v/>
      </c>
      <c r="F27" s="24"/>
      <c r="G27" s="32"/>
      <c r="H27" s="33"/>
      <c r="I27" s="33"/>
      <c r="J27" s="34"/>
    </row>
    <row r="28" spans="1:10" x14ac:dyDescent="0.25">
      <c r="B28" s="5" t="s">
        <v>95</v>
      </c>
      <c r="C28" s="3" t="str">
        <f t="shared" si="0"/>
        <v/>
      </c>
      <c r="D28" s="8"/>
      <c r="E28" s="31" t="str">
        <f>Klasse!E40</f>
        <v/>
      </c>
      <c r="F28" s="24"/>
      <c r="G28" s="32"/>
      <c r="H28" s="33"/>
      <c r="I28" s="33"/>
      <c r="J28" s="34"/>
    </row>
    <row r="29" spans="1:10" x14ac:dyDescent="0.25">
      <c r="B29" s="5" t="s">
        <v>96</v>
      </c>
      <c r="C29" s="3" t="str">
        <f t="shared" si="0"/>
        <v/>
      </c>
      <c r="D29" s="8"/>
      <c r="E29" s="31" t="str">
        <f>Klasse!F40</f>
        <v/>
      </c>
      <c r="F29" s="24"/>
      <c r="G29" s="32"/>
      <c r="H29" s="33"/>
      <c r="I29" s="33"/>
      <c r="J29" s="34"/>
    </row>
    <row r="30" spans="1:10" x14ac:dyDescent="0.25">
      <c r="B30" s="5" t="s">
        <v>97</v>
      </c>
      <c r="C30" s="3" t="str">
        <f t="shared" si="0"/>
        <v/>
      </c>
      <c r="D30" s="8"/>
      <c r="E30" s="31" t="str">
        <f>Klasse!G40</f>
        <v/>
      </c>
      <c r="F30" s="24"/>
      <c r="G30" s="32"/>
      <c r="H30" s="33"/>
      <c r="I30" s="33"/>
      <c r="J30" s="34"/>
    </row>
    <row r="31" spans="1:10" x14ac:dyDescent="0.25">
      <c r="B31" s="5" t="s">
        <v>98</v>
      </c>
      <c r="C31" s="3" t="str">
        <f t="shared" si="0"/>
        <v/>
      </c>
      <c r="D31" s="8"/>
      <c r="E31" s="31" t="str">
        <f>Klasse!H40</f>
        <v/>
      </c>
      <c r="F31" s="24"/>
      <c r="G31" s="32"/>
      <c r="H31" s="33"/>
      <c r="I31" s="33"/>
      <c r="J31" s="34"/>
    </row>
    <row r="32" spans="1:10" x14ac:dyDescent="0.25">
      <c r="B32" s="5" t="s">
        <v>99</v>
      </c>
      <c r="C32" s="3" t="str">
        <f t="shared" si="0"/>
        <v/>
      </c>
      <c r="D32" s="8"/>
      <c r="E32" s="31" t="str">
        <f>Klasse!I40</f>
        <v/>
      </c>
      <c r="F32" s="24"/>
      <c r="G32" s="32"/>
      <c r="H32" s="33"/>
      <c r="I32" s="33"/>
      <c r="J32" s="34"/>
    </row>
    <row r="33" spans="2:10" x14ac:dyDescent="0.25">
      <c r="B33" s="5" t="s">
        <v>100</v>
      </c>
      <c r="C33" s="3" t="str">
        <f t="shared" si="0"/>
        <v/>
      </c>
      <c r="D33" s="8"/>
      <c r="E33" s="31" t="str">
        <f>Klasse!J40</f>
        <v/>
      </c>
      <c r="F33" s="24"/>
      <c r="G33" s="32"/>
      <c r="H33" s="33"/>
      <c r="I33" s="33"/>
      <c r="J33" s="34"/>
    </row>
    <row r="34" spans="2:10" x14ac:dyDescent="0.25">
      <c r="B34" s="5" t="s">
        <v>101</v>
      </c>
      <c r="C34" s="3" t="str">
        <f t="shared" si="0"/>
        <v/>
      </c>
      <c r="D34" s="8"/>
      <c r="E34" s="31" t="str">
        <f>Klasse!K40</f>
        <v/>
      </c>
      <c r="F34" s="24"/>
      <c r="G34" s="32"/>
      <c r="H34" s="33"/>
      <c r="I34" s="33"/>
      <c r="J34" s="34"/>
    </row>
    <row r="35" spans="2:10" x14ac:dyDescent="0.25">
      <c r="B35" s="5" t="s">
        <v>102</v>
      </c>
      <c r="C35" s="3" t="str">
        <f t="shared" si="0"/>
        <v/>
      </c>
      <c r="D35" s="8"/>
      <c r="E35" s="31" t="str">
        <f>Klasse!L40</f>
        <v/>
      </c>
      <c r="F35" s="24"/>
      <c r="G35" s="32"/>
      <c r="H35" s="33"/>
      <c r="I35" s="33"/>
      <c r="J35" s="34"/>
    </row>
    <row r="36" spans="2:10" x14ac:dyDescent="0.25">
      <c r="B36" s="5" t="s">
        <v>114</v>
      </c>
      <c r="C36" s="3" t="str">
        <f t="shared" si="0"/>
        <v/>
      </c>
      <c r="D36" s="8"/>
      <c r="E36" s="31" t="str">
        <f>Klasse!M40</f>
        <v/>
      </c>
      <c r="F36" s="24"/>
      <c r="G36" s="32"/>
      <c r="H36" s="33"/>
      <c r="I36" s="33"/>
      <c r="J36" s="34"/>
    </row>
    <row r="37" spans="2:10" x14ac:dyDescent="0.25">
      <c r="B37" s="5" t="s">
        <v>103</v>
      </c>
      <c r="C37" s="3" t="str">
        <f t="shared" ref="C37:C39" si="1">IF(SUM(E37:J37)=0,"",SUM(E37:J37))</f>
        <v/>
      </c>
      <c r="D37" s="8"/>
      <c r="E37" s="31" t="str">
        <f>Klasse!N40</f>
        <v/>
      </c>
      <c r="F37" s="24"/>
      <c r="G37" s="32"/>
      <c r="H37" s="33"/>
      <c r="I37" s="33"/>
      <c r="J37" s="34"/>
    </row>
    <row r="38" spans="2:10" x14ac:dyDescent="0.25">
      <c r="B38" s="5" t="s">
        <v>104</v>
      </c>
      <c r="C38" s="3" t="str">
        <f t="shared" si="1"/>
        <v/>
      </c>
      <c r="D38" s="8"/>
      <c r="E38" s="31" t="str">
        <f>Klasse!O40</f>
        <v/>
      </c>
      <c r="F38" s="24"/>
      <c r="G38" s="32"/>
      <c r="H38" s="33"/>
      <c r="I38" s="33"/>
      <c r="J38" s="34"/>
    </row>
    <row r="39" spans="2:10" x14ac:dyDescent="0.25">
      <c r="B39" s="5" t="s">
        <v>105</v>
      </c>
      <c r="C39" s="3" t="str">
        <f t="shared" si="1"/>
        <v/>
      </c>
      <c r="D39" s="8"/>
      <c r="E39" s="31" t="str">
        <f>Klasse!P40</f>
        <v/>
      </c>
      <c r="F39" s="24"/>
      <c r="G39" s="32"/>
      <c r="H39" s="33"/>
      <c r="I39" s="33"/>
      <c r="J39" s="34"/>
    </row>
    <row r="40" spans="2:10" x14ac:dyDescent="0.25">
      <c r="B40" s="5" t="s">
        <v>106</v>
      </c>
      <c r="C40" s="3" t="str">
        <f t="shared" si="0"/>
        <v/>
      </c>
      <c r="D40" s="8"/>
      <c r="E40" s="31" t="str">
        <f>Klasse!Q40</f>
        <v/>
      </c>
      <c r="F40" s="24"/>
      <c r="G40" s="32"/>
      <c r="H40" s="33"/>
      <c r="I40" s="33"/>
      <c r="J40" s="34"/>
    </row>
    <row r="41" spans="2:10" x14ac:dyDescent="0.25">
      <c r="B41" s="5" t="s">
        <v>107</v>
      </c>
      <c r="C41" s="3" t="str">
        <f t="shared" si="0"/>
        <v/>
      </c>
      <c r="D41" s="8"/>
      <c r="E41" s="31" t="str">
        <f>Klasse!R40</f>
        <v/>
      </c>
      <c r="F41" s="24"/>
      <c r="G41" s="32"/>
      <c r="H41" s="33"/>
      <c r="I41" s="33"/>
      <c r="J41" s="34"/>
    </row>
    <row r="42" spans="2:10" x14ac:dyDescent="0.25">
      <c r="B42" s="5" t="s">
        <v>108</v>
      </c>
      <c r="C42" s="3" t="str">
        <f t="shared" si="0"/>
        <v/>
      </c>
      <c r="D42" s="8"/>
      <c r="E42" s="31" t="str">
        <f>Klasse!S40</f>
        <v/>
      </c>
      <c r="F42" s="24"/>
      <c r="G42" s="32"/>
      <c r="H42" s="33"/>
      <c r="I42" s="33"/>
      <c r="J42" s="34"/>
    </row>
    <row r="43" spans="2:10" x14ac:dyDescent="0.25">
      <c r="B43" s="5" t="s">
        <v>109</v>
      </c>
      <c r="C43" s="3" t="str">
        <f t="shared" si="0"/>
        <v/>
      </c>
      <c r="D43" s="8"/>
      <c r="E43" s="31" t="str">
        <f>Klasse!T40</f>
        <v/>
      </c>
      <c r="F43" s="24"/>
      <c r="G43" s="32"/>
      <c r="H43" s="33"/>
      <c r="I43" s="33"/>
      <c r="J43" s="34"/>
    </row>
    <row r="44" spans="2:10" x14ac:dyDescent="0.25">
      <c r="B44" s="5" t="s">
        <v>110</v>
      </c>
      <c r="C44" s="3" t="str">
        <f t="shared" si="0"/>
        <v/>
      </c>
      <c r="D44" s="8"/>
      <c r="E44" s="31" t="str">
        <f>Klasse!U40</f>
        <v/>
      </c>
      <c r="F44" s="24"/>
      <c r="G44" s="32"/>
      <c r="H44" s="33"/>
      <c r="I44" s="33"/>
      <c r="J44" s="34"/>
    </row>
    <row r="45" spans="2:10" x14ac:dyDescent="0.25">
      <c r="B45" s="5" t="s">
        <v>111</v>
      </c>
      <c r="C45" s="3" t="str">
        <f t="shared" si="0"/>
        <v/>
      </c>
      <c r="D45" s="8"/>
      <c r="E45" s="31" t="str">
        <f>Klasse!V40</f>
        <v/>
      </c>
      <c r="F45" s="24"/>
      <c r="G45" s="32"/>
      <c r="H45" s="33"/>
      <c r="I45" s="33"/>
      <c r="J45" s="34"/>
    </row>
    <row r="46" spans="2:10" x14ac:dyDescent="0.25">
      <c r="B46" s="5" t="s">
        <v>112</v>
      </c>
      <c r="C46" s="3" t="str">
        <f t="shared" si="0"/>
        <v/>
      </c>
      <c r="D46" s="8"/>
      <c r="E46" s="31" t="str">
        <f>Klasse!W40</f>
        <v/>
      </c>
      <c r="F46" s="24"/>
      <c r="G46" s="32"/>
      <c r="H46" s="33"/>
      <c r="I46" s="33"/>
      <c r="J46" s="34"/>
    </row>
    <row r="47" spans="2:10" ht="15.75" thickBot="1" x14ac:dyDescent="0.3">
      <c r="B47" s="5" t="s">
        <v>113</v>
      </c>
      <c r="C47" s="3" t="str">
        <f t="shared" si="0"/>
        <v/>
      </c>
      <c r="D47" s="8"/>
      <c r="E47" s="41" t="str">
        <f>Klasse!X40</f>
        <v/>
      </c>
      <c r="F47" s="24"/>
      <c r="G47" s="43"/>
      <c r="H47" s="44"/>
      <c r="I47" s="44"/>
      <c r="J47" s="45"/>
    </row>
    <row r="48" spans="2:10" ht="6.75" customHeight="1" thickTop="1" x14ac:dyDescent="0.25">
      <c r="C48" s="1" t="str">
        <f t="shared" si="0"/>
        <v/>
      </c>
      <c r="D48" s="6"/>
      <c r="E48" s="24"/>
      <c r="F48" s="24"/>
      <c r="G48" s="46"/>
      <c r="H48" s="46"/>
      <c r="I48" s="46"/>
      <c r="J48" s="46"/>
    </row>
    <row r="49" spans="1:4" x14ac:dyDescent="0.25">
      <c r="A49" s="22" t="s">
        <v>71</v>
      </c>
      <c r="B49" s="378" t="s">
        <v>34</v>
      </c>
      <c r="C49" s="378"/>
      <c r="D49" s="2"/>
    </row>
    <row r="50" spans="1:4" x14ac:dyDescent="0.25">
      <c r="B50" s="362" t="s">
        <v>50</v>
      </c>
      <c r="C50" s="362"/>
      <c r="D50" s="9"/>
    </row>
    <row r="51" spans="1:4" x14ac:dyDescent="0.25">
      <c r="B51" s="363" t="s">
        <v>51</v>
      </c>
      <c r="C51" s="363"/>
    </row>
    <row r="52" spans="1:4" ht="22.5" customHeight="1" x14ac:dyDescent="0.25">
      <c r="B52" s="5" t="s">
        <v>52</v>
      </c>
    </row>
    <row r="53" spans="1:4" ht="160.5" customHeight="1" x14ac:dyDescent="0.25">
      <c r="B53" s="364"/>
      <c r="C53" s="365"/>
    </row>
  </sheetData>
  <sheetProtection sheet="1" objects="1" scenarios="1"/>
  <mergeCells count="10">
    <mergeCell ref="B50:C50"/>
    <mergeCell ref="B51:C51"/>
    <mergeCell ref="B53:C53"/>
    <mergeCell ref="E1:J1"/>
    <mergeCell ref="A2:C2"/>
    <mergeCell ref="E2:J5"/>
    <mergeCell ref="A4:C4"/>
    <mergeCell ref="B6:C6"/>
    <mergeCell ref="B49:C49"/>
    <mergeCell ref="A3:C3"/>
  </mergeCells>
  <conditionalFormatting sqref="A3:C3">
    <cfRule type="cellIs" dxfId="38"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95"/>
  <sheetViews>
    <sheetView showGridLines="0" topLeftCell="A88" zoomScale="115" zoomScaleNormal="115" workbookViewId="0">
      <selection activeCell="A4" sqref="A4"/>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335" t="s">
        <v>190</v>
      </c>
      <c r="B1" s="335"/>
      <c r="C1" s="335"/>
      <c r="D1" s="335"/>
      <c r="E1" s="335"/>
      <c r="F1" s="335"/>
      <c r="G1" s="335"/>
      <c r="H1" s="335"/>
      <c r="I1" s="335"/>
      <c r="J1" s="335"/>
      <c r="K1" s="335"/>
      <c r="L1" s="335"/>
      <c r="M1" s="335"/>
      <c r="N1" s="335"/>
      <c r="O1" s="126"/>
    </row>
    <row r="2" spans="1:15" ht="28.5" customHeight="1" x14ac:dyDescent="0.25">
      <c r="A2" s="336" t="str">
        <f>S_Dat!C13</f>
        <v>Schulauswertung</v>
      </c>
      <c r="B2" s="336"/>
      <c r="C2" s="336"/>
      <c r="D2" s="336"/>
      <c r="E2" s="336"/>
      <c r="F2" s="336"/>
      <c r="G2" s="336"/>
      <c r="H2" s="336"/>
      <c r="I2" s="336"/>
      <c r="J2" s="336"/>
      <c r="K2" s="336"/>
      <c r="L2" s="336"/>
      <c r="M2" s="336"/>
      <c r="N2" s="336"/>
      <c r="O2" s="127"/>
    </row>
    <row r="3" spans="1:15" ht="6" customHeight="1" x14ac:dyDescent="0.25">
      <c r="A3" s="127"/>
      <c r="B3" s="128"/>
      <c r="C3" s="127"/>
      <c r="D3" s="127"/>
      <c r="E3" s="127"/>
      <c r="F3" s="127"/>
      <c r="G3" s="127"/>
      <c r="H3" s="127"/>
      <c r="I3" s="127"/>
      <c r="J3" s="127"/>
      <c r="M3" s="129"/>
      <c r="N3" s="127"/>
      <c r="O3" s="127"/>
    </row>
    <row r="4" spans="1:15" ht="14.25" customHeight="1" x14ac:dyDescent="0.25">
      <c r="A4" s="127"/>
      <c r="N4" s="127"/>
      <c r="O4" s="127"/>
    </row>
    <row r="5" spans="1:15" ht="14.25" customHeight="1" x14ac:dyDescent="0.25">
      <c r="A5" s="127"/>
      <c r="B5" s="337" t="s">
        <v>84</v>
      </c>
      <c r="C5" s="337"/>
      <c r="D5" s="337"/>
      <c r="E5" s="337"/>
      <c r="F5" s="337"/>
      <c r="G5" s="337"/>
      <c r="H5" s="337"/>
      <c r="I5" s="337"/>
      <c r="J5" s="337"/>
      <c r="K5" s="337"/>
      <c r="L5" s="337"/>
      <c r="M5" s="337"/>
      <c r="N5" s="127"/>
      <c r="O5" s="127"/>
    </row>
    <row r="6" spans="1:15" ht="9" customHeight="1" x14ac:dyDescent="0.25">
      <c r="A6" s="127"/>
      <c r="N6" s="127"/>
      <c r="O6" s="127"/>
    </row>
    <row r="7" spans="1:15" ht="15" customHeight="1" x14ac:dyDescent="0.25">
      <c r="A7" s="130" t="s">
        <v>85</v>
      </c>
      <c r="B7" s="131"/>
      <c r="C7" s="132"/>
      <c r="D7" s="132"/>
      <c r="E7" s="132"/>
      <c r="F7" s="132"/>
      <c r="G7" s="132"/>
      <c r="H7" s="132"/>
      <c r="I7" s="127"/>
      <c r="J7" s="127"/>
      <c r="K7" s="338" t="e">
        <f>"Durchschnitt: "&amp;IF(S_Dat!V4=0,"",TEXT(S_Dat!V4,"0,00"))</f>
        <v>#VALUE!</v>
      </c>
      <c r="L7" s="338"/>
      <c r="M7" s="338"/>
      <c r="N7" s="133"/>
      <c r="O7" s="127"/>
    </row>
    <row r="8" spans="1:15" ht="15" customHeight="1" x14ac:dyDescent="0.25">
      <c r="A8" s="127"/>
      <c r="B8" s="339" t="s">
        <v>17</v>
      </c>
      <c r="C8" s="340"/>
      <c r="D8" s="134">
        <v>1</v>
      </c>
      <c r="E8" s="134">
        <v>2</v>
      </c>
      <c r="F8" s="134">
        <v>3</v>
      </c>
      <c r="G8" s="134">
        <v>4</v>
      </c>
      <c r="H8" s="134">
        <v>5</v>
      </c>
      <c r="I8" s="135">
        <v>6</v>
      </c>
      <c r="J8" s="127"/>
      <c r="K8" s="338"/>
      <c r="L8" s="338"/>
      <c r="M8" s="338"/>
      <c r="N8" s="133"/>
      <c r="O8" s="127"/>
    </row>
    <row r="9" spans="1:15" ht="3.95" customHeight="1" x14ac:dyDescent="0.25">
      <c r="A9" s="136"/>
      <c r="B9" s="354" t="s">
        <v>86</v>
      </c>
      <c r="C9" s="355"/>
      <c r="D9" s="341" t="str">
        <f>IF(S_Dat!O4=0,"—",S_Dat!O4)</f>
        <v>—</v>
      </c>
      <c r="E9" s="341" t="str">
        <f>IF(S_Dat!P4=0,"—",S_Dat!P4)</f>
        <v>—</v>
      </c>
      <c r="F9" s="341" t="str">
        <f>IF(S_Dat!Q4=0,"—",S_Dat!Q4)</f>
        <v>—</v>
      </c>
      <c r="G9" s="341" t="str">
        <f>IF(S_Dat!R4=0,"—",S_Dat!R4)</f>
        <v>—</v>
      </c>
      <c r="H9" s="341" t="str">
        <f>IF(S_Dat!S4=0,"—",S_Dat!S4)</f>
        <v>—</v>
      </c>
      <c r="I9" s="343" t="str">
        <f>IF(S_Dat!T4=0,"—",S_Dat!T4)</f>
        <v>—</v>
      </c>
      <c r="J9" s="345" t="s">
        <v>87</v>
      </c>
      <c r="K9" s="345"/>
      <c r="L9" s="127"/>
      <c r="M9" s="127"/>
      <c r="O9" s="127"/>
    </row>
    <row r="10" spans="1:15" ht="15" customHeight="1" x14ac:dyDescent="0.25">
      <c r="A10" s="137"/>
      <c r="B10" s="339"/>
      <c r="C10" s="340"/>
      <c r="D10" s="342"/>
      <c r="E10" s="342"/>
      <c r="F10" s="342"/>
      <c r="G10" s="342"/>
      <c r="H10" s="342"/>
      <c r="I10" s="344"/>
      <c r="J10" s="345"/>
      <c r="K10" s="345"/>
      <c r="L10" s="127"/>
      <c r="M10" s="138"/>
      <c r="O10" s="127"/>
    </row>
    <row r="11" spans="1:15" ht="3.95" customHeight="1" x14ac:dyDescent="0.25">
      <c r="A11" s="137"/>
      <c r="B11" s="346" t="s">
        <v>88</v>
      </c>
      <c r="C11" s="347"/>
      <c r="D11" s="350" t="str">
        <f>IF(S_Dat!O8=0,"—",S_Dat!O8)</f>
        <v>—</v>
      </c>
      <c r="E11" s="350" t="str">
        <f>IF(S_Dat!P8=0,"—",S_Dat!P8)</f>
        <v>—</v>
      </c>
      <c r="F11" s="350" t="str">
        <f>IF(S_Dat!Q8=0,"—",S_Dat!Q8)</f>
        <v>—</v>
      </c>
      <c r="G11" s="350" t="str">
        <f>IF(S_Dat!R8=0,"—",S_Dat!R8)</f>
        <v>—</v>
      </c>
      <c r="H11" s="350" t="str">
        <f>IF(S_Dat!S8=0,"—",S_Dat!S8)</f>
        <v>—</v>
      </c>
      <c r="I11" s="352" t="str">
        <f>IF(S_Dat!T8=0,"—",S_Dat!T8)</f>
        <v>—</v>
      </c>
      <c r="J11" s="345"/>
      <c r="K11" s="345"/>
      <c r="L11" s="127"/>
      <c r="M11" s="138"/>
      <c r="O11" s="127"/>
    </row>
    <row r="12" spans="1:15" ht="15" customHeight="1" x14ac:dyDescent="0.25">
      <c r="A12" s="137"/>
      <c r="B12" s="348"/>
      <c r="C12" s="349"/>
      <c r="D12" s="351"/>
      <c r="E12" s="351"/>
      <c r="F12" s="351"/>
      <c r="G12" s="351"/>
      <c r="H12" s="351"/>
      <c r="I12" s="353"/>
      <c r="J12" s="345"/>
      <c r="K12" s="345"/>
      <c r="L12" s="127"/>
      <c r="M12" s="138"/>
      <c r="O12" s="127"/>
    </row>
    <row r="13" spans="1:15" ht="5.25" customHeight="1" x14ac:dyDescent="0.25">
      <c r="A13" s="137"/>
      <c r="B13" s="139"/>
      <c r="C13" s="140"/>
      <c r="D13" s="140"/>
      <c r="E13" s="140"/>
      <c r="F13" s="140"/>
      <c r="G13" s="140"/>
      <c r="H13" s="140"/>
      <c r="I13" s="141"/>
      <c r="J13" s="141"/>
      <c r="K13" s="141"/>
      <c r="L13" s="139"/>
      <c r="M13" s="142"/>
      <c r="O13" s="127"/>
    </row>
    <row r="14" spans="1:15" ht="21" customHeight="1" x14ac:dyDescent="0.25">
      <c r="A14" s="137"/>
      <c r="B14" s="139"/>
      <c r="C14" s="140"/>
      <c r="D14" s="140"/>
      <c r="E14" s="140"/>
      <c r="F14" s="140"/>
      <c r="G14" s="140"/>
      <c r="H14" s="140"/>
      <c r="I14" s="141"/>
      <c r="J14" s="141"/>
      <c r="K14" s="141"/>
      <c r="L14" s="139"/>
      <c r="M14" s="142"/>
      <c r="O14" s="127"/>
    </row>
    <row r="15" spans="1:15" ht="15" customHeight="1" x14ac:dyDescent="0.25">
      <c r="A15" s="130" t="s">
        <v>89</v>
      </c>
      <c r="B15" s="131"/>
      <c r="C15" s="132"/>
      <c r="D15" s="132"/>
      <c r="E15" s="132"/>
      <c r="F15" s="132"/>
      <c r="G15" s="132"/>
      <c r="H15" s="132"/>
      <c r="I15" s="127"/>
      <c r="J15" s="127"/>
      <c r="K15" s="338" t="e">
        <f>"Durchschnitt: "&amp;IF(S_Dat!V5=0,"",TEXT(S_Dat!V5,"0,00"))</f>
        <v>#VALUE!</v>
      </c>
      <c r="L15" s="338"/>
      <c r="M15" s="338"/>
      <c r="O15" s="127"/>
    </row>
    <row r="16" spans="1:15" ht="12.75" customHeight="1" x14ac:dyDescent="0.25">
      <c r="A16" s="143"/>
      <c r="B16" s="339" t="s">
        <v>17</v>
      </c>
      <c r="C16" s="340"/>
      <c r="D16" s="134">
        <v>1</v>
      </c>
      <c r="E16" s="134">
        <v>2</v>
      </c>
      <c r="F16" s="134">
        <v>3</v>
      </c>
      <c r="G16" s="134">
        <v>4</v>
      </c>
      <c r="H16" s="134">
        <v>5</v>
      </c>
      <c r="I16" s="135">
        <v>6</v>
      </c>
      <c r="J16" s="127"/>
      <c r="K16" s="338"/>
      <c r="L16" s="338"/>
      <c r="M16" s="338"/>
      <c r="O16" s="127"/>
    </row>
    <row r="17" spans="1:15" ht="5.25" customHeight="1" x14ac:dyDescent="0.25">
      <c r="A17" s="144"/>
      <c r="B17" s="354" t="s">
        <v>86</v>
      </c>
      <c r="C17" s="355"/>
      <c r="D17" s="341" t="str">
        <f>IF(S_Dat!O5=0,"—",S_Dat!O5)</f>
        <v>—</v>
      </c>
      <c r="E17" s="341" t="str">
        <f>IF(S_Dat!P5=0,"—",S_Dat!P5)</f>
        <v>—</v>
      </c>
      <c r="F17" s="341" t="str">
        <f>IF(S_Dat!Q5=0,"—",S_Dat!Q5)</f>
        <v>—</v>
      </c>
      <c r="G17" s="341" t="str">
        <f>IF(S_Dat!R5=0,"—",S_Dat!R5)</f>
        <v>—</v>
      </c>
      <c r="H17" s="341" t="str">
        <f>IF(S_Dat!S5=0,"—",S_Dat!S5)</f>
        <v>—</v>
      </c>
      <c r="I17" s="343" t="str">
        <f>IF(S_Dat!T5=0,"—",S_Dat!T5)</f>
        <v>—</v>
      </c>
      <c r="J17" s="356" t="s">
        <v>87</v>
      </c>
      <c r="K17" s="356"/>
      <c r="L17" s="131"/>
      <c r="M17" s="145"/>
      <c r="O17" s="127"/>
    </row>
    <row r="18" spans="1:15" ht="12.75" customHeight="1" x14ac:dyDescent="0.25">
      <c r="A18" s="137"/>
      <c r="B18" s="339"/>
      <c r="C18" s="340"/>
      <c r="D18" s="342"/>
      <c r="E18" s="342"/>
      <c r="F18" s="342"/>
      <c r="G18" s="342"/>
      <c r="H18" s="342"/>
      <c r="I18" s="344"/>
      <c r="J18" s="356"/>
      <c r="K18" s="356"/>
      <c r="L18" s="131"/>
      <c r="M18" s="146"/>
      <c r="O18" s="127"/>
    </row>
    <row r="19" spans="1:15" ht="5.25" customHeight="1" x14ac:dyDescent="0.25">
      <c r="A19" s="137"/>
      <c r="B19" s="346" t="s">
        <v>88</v>
      </c>
      <c r="C19" s="347"/>
      <c r="D19" s="360" t="str">
        <f>IF(S_Dat!O9=0,"—",S_Dat!O9)</f>
        <v>—</v>
      </c>
      <c r="E19" s="360" t="str">
        <f>IF(S_Dat!P9=0,"—",S_Dat!P9)</f>
        <v>—</v>
      </c>
      <c r="F19" s="360" t="str">
        <f>IF(S_Dat!Q9=0,"—",S_Dat!Q9)</f>
        <v>—</v>
      </c>
      <c r="G19" s="360" t="str">
        <f>IF(S_Dat!R9=0,"—",S_Dat!R9)</f>
        <v>—</v>
      </c>
      <c r="H19" s="360" t="str">
        <f>IF(S_Dat!S9=0,"—",S_Dat!S9)</f>
        <v>—</v>
      </c>
      <c r="I19" s="358" t="str">
        <f>IF(S_Dat!T9=0,"—",S_Dat!T9)</f>
        <v>—</v>
      </c>
      <c r="J19" s="356"/>
      <c r="K19" s="356"/>
      <c r="L19" s="131"/>
      <c r="M19" s="147"/>
      <c r="O19" s="127"/>
    </row>
    <row r="20" spans="1:15" ht="12.75" customHeight="1" x14ac:dyDescent="0.25">
      <c r="A20" s="137"/>
      <c r="B20" s="348"/>
      <c r="C20" s="349"/>
      <c r="D20" s="361"/>
      <c r="E20" s="361"/>
      <c r="F20" s="361"/>
      <c r="G20" s="361"/>
      <c r="H20" s="361"/>
      <c r="I20" s="359"/>
      <c r="J20" s="356"/>
      <c r="K20" s="356"/>
      <c r="L20" s="131"/>
      <c r="M20" s="147"/>
      <c r="O20" s="127"/>
    </row>
    <row r="21" spans="1:15" ht="12" customHeight="1" x14ac:dyDescent="0.25">
      <c r="A21" s="137"/>
      <c r="B21" s="148"/>
      <c r="C21" s="148"/>
      <c r="D21" s="149"/>
      <c r="E21" s="149"/>
      <c r="F21" s="149"/>
      <c r="G21" s="149"/>
      <c r="H21" s="149"/>
      <c r="I21" s="149"/>
      <c r="J21" s="241"/>
      <c r="K21" s="241"/>
      <c r="L21" s="131"/>
      <c r="M21" s="147"/>
      <c r="O21" s="127"/>
    </row>
    <row r="22" spans="1:15" x14ac:dyDescent="0.25">
      <c r="B22" s="337" t="s">
        <v>42</v>
      </c>
      <c r="C22" s="337"/>
      <c r="D22" s="337"/>
      <c r="E22" s="337"/>
      <c r="F22" s="337"/>
      <c r="G22" s="337"/>
      <c r="H22" s="337"/>
      <c r="I22" s="337"/>
      <c r="J22" s="337"/>
      <c r="K22" s="337"/>
      <c r="L22" s="337"/>
      <c r="M22" s="337"/>
    </row>
    <row r="23" spans="1:15" x14ac:dyDescent="0.25">
      <c r="B23" s="236" t="s">
        <v>27</v>
      </c>
      <c r="C23" s="235"/>
      <c r="D23" s="235"/>
      <c r="E23" s="235"/>
      <c r="F23" s="235"/>
      <c r="G23" s="235"/>
      <c r="H23" s="235"/>
      <c r="I23" s="235"/>
      <c r="J23" s="236" t="s">
        <v>26</v>
      </c>
      <c r="K23" s="235"/>
      <c r="L23" s="235"/>
      <c r="M23" s="235"/>
    </row>
    <row r="24" spans="1:15" ht="5.25" customHeight="1" x14ac:dyDescent="0.25"/>
    <row r="25" spans="1:15" x14ac:dyDescent="0.25">
      <c r="B25" s="296"/>
      <c r="C25" t="s">
        <v>16</v>
      </c>
      <c r="J25" s="292"/>
      <c r="K25" t="s">
        <v>37</v>
      </c>
    </row>
    <row r="26" spans="1:15" ht="5.25" customHeight="1" x14ac:dyDescent="0.25">
      <c r="B26" s="20"/>
      <c r="C26" s="19"/>
      <c r="J26" s="19"/>
      <c r="K26" s="19"/>
    </row>
    <row r="27" spans="1:15" x14ac:dyDescent="0.25">
      <c r="B27" s="295"/>
      <c r="C27" t="s">
        <v>18</v>
      </c>
      <c r="J27" s="294"/>
      <c r="K27" t="s">
        <v>38</v>
      </c>
    </row>
    <row r="28" spans="1:15" ht="5.25" customHeight="1" x14ac:dyDescent="0.25">
      <c r="J28" s="19"/>
      <c r="K28" s="19"/>
    </row>
    <row r="29" spans="1:15" x14ac:dyDescent="0.25">
      <c r="B29" s="298"/>
      <c r="C29" t="s">
        <v>20</v>
      </c>
      <c r="J29" s="293"/>
      <c r="K29" t="s">
        <v>39</v>
      </c>
    </row>
    <row r="30" spans="1:15" ht="5.25" customHeight="1" x14ac:dyDescent="0.25">
      <c r="B30" s="20"/>
      <c r="C30" s="19"/>
    </row>
    <row r="31" spans="1:15" x14ac:dyDescent="0.25">
      <c r="B31" s="297"/>
      <c r="C31" t="s">
        <v>21</v>
      </c>
    </row>
    <row r="32" spans="1:15" ht="10.5" customHeight="1" x14ac:dyDescent="0.25"/>
    <row r="33" spans="2:13" ht="15.75" x14ac:dyDescent="0.25">
      <c r="B33" s="357" t="s">
        <v>150</v>
      </c>
      <c r="C33" s="357"/>
      <c r="D33" s="357"/>
      <c r="E33" s="357"/>
      <c r="F33" s="357"/>
      <c r="G33" s="357"/>
      <c r="H33" s="357"/>
      <c r="I33" s="357"/>
      <c r="J33" s="357"/>
      <c r="K33" s="357"/>
      <c r="L33" s="357"/>
      <c r="M33" s="357"/>
    </row>
    <row r="34" spans="2:13" ht="9" customHeight="1" x14ac:dyDescent="0.25"/>
    <row r="35" spans="2:13" ht="15" customHeight="1" x14ac:dyDescent="0.25"/>
    <row r="50" spans="2:14" x14ac:dyDescent="0.25">
      <c r="N50" s="151"/>
    </row>
    <row r="51" spans="2:14" x14ac:dyDescent="0.25">
      <c r="N51" s="151"/>
    </row>
    <row r="60" spans="2:14" ht="15.75" x14ac:dyDescent="0.25">
      <c r="B60" s="357" t="s">
        <v>149</v>
      </c>
      <c r="C60" s="357"/>
      <c r="D60" s="357"/>
      <c r="E60" s="357"/>
      <c r="F60" s="357"/>
      <c r="G60" s="357"/>
      <c r="H60" s="357"/>
      <c r="I60" s="357"/>
      <c r="J60" s="357"/>
      <c r="K60" s="357"/>
      <c r="L60" s="357"/>
      <c r="M60" s="357"/>
    </row>
    <row r="61" spans="2:14" ht="6" customHeight="1" x14ac:dyDescent="0.25"/>
    <row r="94" spans="2:13" ht="6.75" customHeight="1" x14ac:dyDescent="0.25"/>
    <row r="95" spans="2:13" ht="15.75" x14ac:dyDescent="0.25">
      <c r="B95" s="357" t="s">
        <v>155</v>
      </c>
      <c r="C95" s="357"/>
      <c r="D95" s="357"/>
      <c r="E95" s="357"/>
      <c r="F95" s="357"/>
      <c r="G95" s="357"/>
      <c r="H95" s="357"/>
      <c r="I95" s="357"/>
      <c r="J95" s="357"/>
      <c r="K95" s="357"/>
      <c r="L95" s="357"/>
      <c r="M95" s="357"/>
    </row>
  </sheetData>
  <sheetProtection sheet="1" scenarios="1" selectLockedCells="1" selectUnlockedCells="1"/>
  <mergeCells count="41">
    <mergeCell ref="B22:M22"/>
    <mergeCell ref="B33:M33"/>
    <mergeCell ref="B60:M60"/>
    <mergeCell ref="B95:M95"/>
    <mergeCell ref="B19:C20"/>
    <mergeCell ref="D19:D20"/>
    <mergeCell ref="E19:E20"/>
    <mergeCell ref="F19:F20"/>
    <mergeCell ref="G19:G20"/>
    <mergeCell ref="H19:H20"/>
    <mergeCell ref="K15:M16"/>
    <mergeCell ref="B16:C16"/>
    <mergeCell ref="B17:C18"/>
    <mergeCell ref="D17:D18"/>
    <mergeCell ref="E17:E18"/>
    <mergeCell ref="F17:F18"/>
    <mergeCell ref="G17:G18"/>
    <mergeCell ref="H17:H18"/>
    <mergeCell ref="I17:I18"/>
    <mergeCell ref="J17:K20"/>
    <mergeCell ref="I19:I20"/>
    <mergeCell ref="H9:H10"/>
    <mergeCell ref="I9:I10"/>
    <mergeCell ref="J9:K12"/>
    <mergeCell ref="B11:C12"/>
    <mergeCell ref="D11:D12"/>
    <mergeCell ref="E11:E12"/>
    <mergeCell ref="F11:F12"/>
    <mergeCell ref="G11:G12"/>
    <mergeCell ref="H11:H12"/>
    <mergeCell ref="I11:I12"/>
    <mergeCell ref="B9:C10"/>
    <mergeCell ref="D9:D10"/>
    <mergeCell ref="E9:E10"/>
    <mergeCell ref="F9:F10"/>
    <mergeCell ref="G9:G10"/>
    <mergeCell ref="A1:N1"/>
    <mergeCell ref="A2:N2"/>
    <mergeCell ref="B5:M5"/>
    <mergeCell ref="K7:M8"/>
    <mergeCell ref="B8:C8"/>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G10" sqref="G10"/>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14337" r:id="rId4">
          <objectPr defaultSize="0" r:id="rId5">
            <anchor moveWithCells="1">
              <from>
                <xdr:col>1</xdr:col>
                <xdr:colOff>0</xdr:colOff>
                <xdr:row>0</xdr:row>
                <xdr:rowOff>0</xdr:rowOff>
              </from>
              <to>
                <xdr:col>8</xdr:col>
                <xdr:colOff>781050</xdr:colOff>
                <xdr:row>48</xdr:row>
                <xdr:rowOff>0</xdr:rowOff>
              </to>
            </anchor>
          </objectPr>
        </oleObject>
      </mc:Choice>
      <mc:Fallback>
        <oleObject progId="Dokument" shapeId="1433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X57"/>
  <sheetViews>
    <sheetView topLeftCell="A37" zoomScale="85" zoomScaleNormal="85" workbookViewId="0">
      <selection activeCell="C54" sqref="C54:E54"/>
    </sheetView>
  </sheetViews>
  <sheetFormatPr baseColWidth="10" defaultRowHeight="15" x14ac:dyDescent="0.25"/>
  <cols>
    <col min="1" max="1" width="5.28515625" customWidth="1"/>
    <col min="2" max="2" width="25.5703125" customWidth="1"/>
    <col min="3" max="24" width="6.7109375" customWidth="1"/>
    <col min="25" max="30" width="6.42578125" customWidth="1"/>
  </cols>
  <sheetData>
    <row r="1" spans="1:24" ht="15.75" thickTop="1" x14ac:dyDescent="0.25">
      <c r="D1" s="10"/>
      <c r="E1" s="11"/>
      <c r="F1" s="11"/>
      <c r="G1" s="12"/>
    </row>
    <row r="2" spans="1:24" x14ac:dyDescent="0.25">
      <c r="D2" s="13"/>
      <c r="E2" s="14" t="s">
        <v>35</v>
      </c>
      <c r="F2" s="14"/>
      <c r="G2" s="15"/>
      <c r="J2" s="193" t="s">
        <v>157</v>
      </c>
      <c r="K2" s="193"/>
      <c r="V2" s="229" t="s">
        <v>159</v>
      </c>
      <c r="W2" s="229"/>
    </row>
    <row r="3" spans="1:24" x14ac:dyDescent="0.25">
      <c r="D3" s="13"/>
      <c r="E3" s="14"/>
      <c r="F3" s="14"/>
      <c r="G3" s="15"/>
      <c r="K3" s="231" t="s">
        <v>86</v>
      </c>
      <c r="M3" s="127"/>
      <c r="O3" s="232">
        <v>1</v>
      </c>
      <c r="P3" s="232">
        <v>2</v>
      </c>
      <c r="Q3" s="232">
        <v>3</v>
      </c>
      <c r="R3" s="232">
        <v>4</v>
      </c>
      <c r="S3" s="232">
        <v>5</v>
      </c>
      <c r="T3" s="232">
        <v>6</v>
      </c>
      <c r="U3" s="233" t="s">
        <v>158</v>
      </c>
      <c r="V3" s="380" t="e">
        <f>IF(U5=0,"",(O3*O$5+P3*P$5+Q3*Q$5+R3*R$5+S3*S$5+T3*T$5)/U5)</f>
        <v>#VALUE!</v>
      </c>
      <c r="W3" s="380"/>
    </row>
    <row r="4" spans="1:24" x14ac:dyDescent="0.25">
      <c r="D4" s="13"/>
      <c r="E4" s="14" t="s">
        <v>36</v>
      </c>
      <c r="F4" s="14" t="s">
        <v>17</v>
      </c>
      <c r="G4" s="15"/>
      <c r="K4" s="124"/>
      <c r="M4" s="127"/>
      <c r="N4" s="124" t="s">
        <v>160</v>
      </c>
      <c r="O4" s="232">
        <f>IF(Datensammler!E10="",0,Datensammler!E10)</f>
        <v>0</v>
      </c>
      <c r="P4" s="232">
        <f>IF(Datensammler!E11="",0,Datensammler!E11)</f>
        <v>0</v>
      </c>
      <c r="Q4" s="232">
        <f>IF(Datensammler!E12="",0,Datensammler!E12)</f>
        <v>0</v>
      </c>
      <c r="R4" s="232">
        <f>IF(Datensammler!E13="",0,Datensammler!E13)</f>
        <v>0</v>
      </c>
      <c r="S4" s="232">
        <f>IF(Datensammler!E14="",0,Datensammler!E14)</f>
        <v>0</v>
      </c>
      <c r="T4" s="232">
        <f>IF(Datensammler!E15="",0,Datensammler!E15)</f>
        <v>0</v>
      </c>
      <c r="U4" s="232" t="str">
        <f>B19</f>
        <v/>
      </c>
      <c r="V4" s="381" t="e">
        <f>IF(U4=0,"",(O4*$O$3+P4*$P$3+Q4*$Q$3+R4*$R$3+S4*$S$3+T4*$T$3)/U4)</f>
        <v>#VALUE!</v>
      </c>
      <c r="W4" s="382"/>
    </row>
    <row r="5" spans="1:24" x14ac:dyDescent="0.25">
      <c r="D5" s="13"/>
      <c r="E5" s="14">
        <v>0</v>
      </c>
      <c r="F5" s="14">
        <v>6</v>
      </c>
      <c r="G5" s="15"/>
      <c r="K5" s="124"/>
      <c r="M5" s="127"/>
      <c r="N5" s="124" t="s">
        <v>161</v>
      </c>
      <c r="O5" s="232">
        <f>IF(Datensammler!E19="",0,Datensammler!E19)</f>
        <v>0</v>
      </c>
      <c r="P5" s="232">
        <f>IF(Datensammler!E20="",0,Datensammler!E20)</f>
        <v>0</v>
      </c>
      <c r="Q5" s="232">
        <f>IF(Datensammler!E21="",0,Datensammler!E21)</f>
        <v>0</v>
      </c>
      <c r="R5" s="232">
        <f>IF(Datensammler!E22="",0,Datensammler!E22)</f>
        <v>0</v>
      </c>
      <c r="S5" s="232">
        <f>IF(Datensammler!E23="",0,Datensammler!E23)</f>
        <v>0</v>
      </c>
      <c r="T5" s="232">
        <f>IF(Datensammler!E24="",0,Datensammler!E24)</f>
        <v>0</v>
      </c>
      <c r="U5" s="232" t="str">
        <f>B19</f>
        <v/>
      </c>
      <c r="V5" s="381" t="e">
        <f>IF(U5=0,"",(O5*$O$3+P5*$P$3+Q5*$Q$3+R5*$R$3+S5*$S$3+T5*$T$3)/U5)</f>
        <v>#VALUE!</v>
      </c>
      <c r="W5" s="382"/>
    </row>
    <row r="6" spans="1:24" x14ac:dyDescent="0.25">
      <c r="D6" s="13"/>
      <c r="E6" s="14">
        <v>5</v>
      </c>
      <c r="F6" s="14">
        <v>5</v>
      </c>
      <c r="G6" s="15"/>
      <c r="K6" s="124"/>
      <c r="M6" s="127"/>
    </row>
    <row r="7" spans="1:24" x14ac:dyDescent="0.25">
      <c r="D7" s="13"/>
      <c r="E7" s="14">
        <v>9</v>
      </c>
      <c r="F7" s="14">
        <v>4</v>
      </c>
      <c r="G7" s="15"/>
      <c r="K7" s="231" t="s">
        <v>88</v>
      </c>
      <c r="M7" s="127"/>
      <c r="O7" s="232">
        <v>1</v>
      </c>
      <c r="P7" s="232">
        <v>2</v>
      </c>
      <c r="Q7" s="232">
        <v>3</v>
      </c>
      <c r="R7" s="232">
        <v>4</v>
      </c>
      <c r="S7" s="232">
        <v>5</v>
      </c>
      <c r="T7" s="232">
        <v>6</v>
      </c>
    </row>
    <row r="8" spans="1:24" x14ac:dyDescent="0.25">
      <c r="D8" s="13"/>
      <c r="E8" s="14">
        <v>13</v>
      </c>
      <c r="F8" s="14">
        <v>3</v>
      </c>
      <c r="G8" s="15"/>
      <c r="N8" s="124" t="s">
        <v>160</v>
      </c>
      <c r="O8" s="234" t="str">
        <f>IF(O4=0,"—",O4/$U4)</f>
        <v>—</v>
      </c>
      <c r="P8" s="234" t="str">
        <f t="shared" ref="P8:T9" si="0">IF(P4=0,"—",P4/$U4)</f>
        <v>—</v>
      </c>
      <c r="Q8" s="234" t="str">
        <f t="shared" si="0"/>
        <v>—</v>
      </c>
      <c r="R8" s="234" t="str">
        <f t="shared" si="0"/>
        <v>—</v>
      </c>
      <c r="S8" s="234" t="str">
        <f t="shared" si="0"/>
        <v>—</v>
      </c>
      <c r="T8" s="234" t="str">
        <f t="shared" si="0"/>
        <v>—</v>
      </c>
    </row>
    <row r="9" spans="1:24" x14ac:dyDescent="0.25">
      <c r="D9" s="13"/>
      <c r="E9" s="14">
        <v>16</v>
      </c>
      <c r="F9" s="14">
        <v>2</v>
      </c>
      <c r="G9" s="15"/>
      <c r="N9" s="124" t="s">
        <v>161</v>
      </c>
      <c r="O9" s="234" t="str">
        <f>IF(O5=0,"—",O5/$U5)</f>
        <v>—</v>
      </c>
      <c r="P9" s="234" t="str">
        <f t="shared" si="0"/>
        <v>—</v>
      </c>
      <c r="Q9" s="234" t="str">
        <f t="shared" si="0"/>
        <v>—</v>
      </c>
      <c r="R9" s="234" t="str">
        <f t="shared" si="0"/>
        <v>—</v>
      </c>
      <c r="S9" s="234" t="str">
        <f t="shared" si="0"/>
        <v>—</v>
      </c>
      <c r="T9" s="234" t="str">
        <f t="shared" si="0"/>
        <v>—</v>
      </c>
    </row>
    <row r="10" spans="1:24" x14ac:dyDescent="0.25">
      <c r="D10" s="13"/>
      <c r="E10" s="14">
        <v>20</v>
      </c>
      <c r="F10" s="14">
        <v>1</v>
      </c>
      <c r="G10" s="15"/>
    </row>
    <row r="11" spans="1:24" ht="15.75" thickBot="1" x14ac:dyDescent="0.3">
      <c r="D11" s="16"/>
      <c r="E11" s="17"/>
      <c r="F11" s="17"/>
      <c r="G11" s="18"/>
    </row>
    <row r="12" spans="1:24" ht="15.75" thickTop="1" x14ac:dyDescent="0.25"/>
    <row r="13" spans="1:24" ht="21" x14ac:dyDescent="0.35">
      <c r="B13" s="193" t="s">
        <v>146</v>
      </c>
      <c r="C13" s="230" t="str">
        <f>"Klasse "&amp;Klasse!E2</f>
        <v xml:space="preserve">Klasse </v>
      </c>
    </row>
    <row r="14" spans="1:24" x14ac:dyDescent="0.25">
      <c r="B14" s="193"/>
    </row>
    <row r="15" spans="1:24" x14ac:dyDescent="0.25">
      <c r="B15" s="184" t="s">
        <v>141</v>
      </c>
      <c r="C15" s="125"/>
      <c r="D15" s="125"/>
      <c r="E15" s="125"/>
      <c r="F15" s="125"/>
      <c r="G15" s="125"/>
      <c r="H15" s="125"/>
      <c r="I15" s="125" t="s">
        <v>142</v>
      </c>
      <c r="J15" s="125"/>
      <c r="K15" s="125" t="s">
        <v>142</v>
      </c>
      <c r="L15" s="125"/>
      <c r="M15" s="125"/>
      <c r="N15" s="125"/>
      <c r="O15" s="125"/>
      <c r="P15" s="125" t="s">
        <v>142</v>
      </c>
      <c r="Q15" s="125"/>
      <c r="R15" s="125" t="s">
        <v>143</v>
      </c>
      <c r="S15" s="125"/>
      <c r="T15" s="125"/>
      <c r="U15" s="125"/>
      <c r="V15" s="125" t="s">
        <v>144</v>
      </c>
      <c r="W15" s="125"/>
      <c r="X15" s="125"/>
    </row>
    <row r="16" spans="1:24" x14ac:dyDescent="0.25">
      <c r="A16">
        <v>1</v>
      </c>
      <c r="B16" s="184" t="s">
        <v>137</v>
      </c>
      <c r="C16" s="125" t="s">
        <v>116</v>
      </c>
      <c r="D16" s="125" t="s">
        <v>117</v>
      </c>
      <c r="E16" s="125" t="s">
        <v>118</v>
      </c>
      <c r="F16" s="125" t="s">
        <v>119</v>
      </c>
      <c r="G16" s="125" t="s">
        <v>120</v>
      </c>
      <c r="H16" s="125" t="s">
        <v>121</v>
      </c>
      <c r="I16" s="125" t="s">
        <v>122</v>
      </c>
      <c r="J16" s="125" t="s">
        <v>123</v>
      </c>
      <c r="K16" s="125" t="s">
        <v>124</v>
      </c>
      <c r="L16" s="125" t="s">
        <v>125</v>
      </c>
      <c r="M16" s="125" t="s">
        <v>126</v>
      </c>
      <c r="N16" s="125" t="s">
        <v>127</v>
      </c>
      <c r="O16" s="125" t="s">
        <v>128</v>
      </c>
      <c r="P16" s="125" t="s">
        <v>129</v>
      </c>
      <c r="Q16" s="125" t="s">
        <v>130</v>
      </c>
      <c r="R16" s="125" t="s">
        <v>131</v>
      </c>
      <c r="S16" s="125" t="s">
        <v>132</v>
      </c>
      <c r="T16" s="125" t="s">
        <v>133</v>
      </c>
      <c r="U16" s="125" t="s">
        <v>134</v>
      </c>
      <c r="V16" s="125" t="s">
        <v>135</v>
      </c>
      <c r="W16" s="125" t="s">
        <v>136</v>
      </c>
      <c r="X16" s="125"/>
    </row>
    <row r="17" spans="1:24" x14ac:dyDescent="0.25">
      <c r="A17">
        <v>2</v>
      </c>
      <c r="B17" s="183" t="s">
        <v>41</v>
      </c>
      <c r="C17" s="252" t="s">
        <v>2</v>
      </c>
      <c r="D17" s="253" t="s">
        <v>2</v>
      </c>
      <c r="E17" s="253" t="s">
        <v>2</v>
      </c>
      <c r="F17" s="253" t="s">
        <v>2</v>
      </c>
      <c r="G17" s="254" t="s">
        <v>2</v>
      </c>
      <c r="H17" s="242" t="s">
        <v>2</v>
      </c>
      <c r="I17" s="240" t="s">
        <v>2</v>
      </c>
      <c r="J17" s="243" t="s">
        <v>2</v>
      </c>
      <c r="K17" s="123" t="s">
        <v>22</v>
      </c>
      <c r="L17" s="240" t="s">
        <v>3</v>
      </c>
      <c r="M17" s="242" t="s">
        <v>22</v>
      </c>
      <c r="N17" s="252" t="s">
        <v>3</v>
      </c>
      <c r="O17" s="254" t="s">
        <v>1</v>
      </c>
      <c r="P17" s="243" t="s">
        <v>1</v>
      </c>
      <c r="Q17" s="123" t="s">
        <v>2</v>
      </c>
      <c r="R17" s="240" t="s">
        <v>3</v>
      </c>
      <c r="S17" s="243" t="s">
        <v>22</v>
      </c>
      <c r="T17" s="240" t="s">
        <v>2</v>
      </c>
      <c r="U17" s="240" t="s">
        <v>22</v>
      </c>
      <c r="V17" s="240" t="s">
        <v>1</v>
      </c>
      <c r="W17" s="240" t="s">
        <v>2</v>
      </c>
    </row>
    <row r="18" spans="1:24" x14ac:dyDescent="0.25">
      <c r="A18">
        <v>3</v>
      </c>
      <c r="B18" s="183" t="s">
        <v>40</v>
      </c>
      <c r="C18" s="244" t="s">
        <v>9</v>
      </c>
      <c r="D18" s="255" t="s">
        <v>9</v>
      </c>
      <c r="E18" s="255" t="s">
        <v>9</v>
      </c>
      <c r="F18" s="255" t="s">
        <v>10</v>
      </c>
      <c r="G18" s="256" t="s">
        <v>9</v>
      </c>
      <c r="H18" s="257" t="s">
        <v>10</v>
      </c>
      <c r="I18" s="268" t="s">
        <v>10</v>
      </c>
      <c r="J18" s="245" t="s">
        <v>10</v>
      </c>
      <c r="K18" s="269" t="s">
        <v>10</v>
      </c>
      <c r="L18" s="268" t="s">
        <v>10</v>
      </c>
      <c r="M18" s="257" t="s">
        <v>10</v>
      </c>
      <c r="N18" s="244" t="s">
        <v>9</v>
      </c>
      <c r="O18" s="256" t="s">
        <v>10</v>
      </c>
      <c r="P18" s="245" t="s">
        <v>11</v>
      </c>
      <c r="Q18" s="269" t="s">
        <v>9</v>
      </c>
      <c r="R18" s="268" t="s">
        <v>11</v>
      </c>
      <c r="S18" s="245" t="s">
        <v>10</v>
      </c>
      <c r="T18" s="244" t="s">
        <v>10</v>
      </c>
      <c r="U18" s="244" t="s">
        <v>9</v>
      </c>
      <c r="V18" s="244" t="s">
        <v>10</v>
      </c>
      <c r="W18" s="244" t="s">
        <v>10</v>
      </c>
    </row>
    <row r="19" spans="1:24" ht="95.1" customHeight="1" x14ac:dyDescent="0.25">
      <c r="A19">
        <v>4</v>
      </c>
      <c r="B19" s="185" t="str">
        <f>Datensammler!E7</f>
        <v/>
      </c>
      <c r="C19" s="221" t="s">
        <v>83</v>
      </c>
      <c r="D19" s="222" t="s">
        <v>147</v>
      </c>
      <c r="E19" s="222" t="s">
        <v>82</v>
      </c>
      <c r="F19" s="223" t="s">
        <v>151</v>
      </c>
      <c r="G19" s="224" t="s">
        <v>192</v>
      </c>
      <c r="H19" s="224" t="s">
        <v>193</v>
      </c>
      <c r="I19" s="221" t="s">
        <v>194</v>
      </c>
      <c r="J19" s="223" t="s">
        <v>195</v>
      </c>
      <c r="K19" s="221" t="s">
        <v>196</v>
      </c>
      <c r="L19" s="223" t="s">
        <v>197</v>
      </c>
      <c r="M19" s="224" t="s">
        <v>198</v>
      </c>
      <c r="N19" s="224" t="s">
        <v>199</v>
      </c>
      <c r="O19" s="224" t="s">
        <v>200</v>
      </c>
      <c r="P19" s="224" t="s">
        <v>211</v>
      </c>
      <c r="Q19" s="221" t="s">
        <v>201</v>
      </c>
      <c r="R19" s="222" t="s">
        <v>202</v>
      </c>
      <c r="S19" s="223" t="s">
        <v>203</v>
      </c>
      <c r="T19" s="224" t="s">
        <v>204</v>
      </c>
      <c r="U19" s="224" t="s">
        <v>205</v>
      </c>
      <c r="V19" s="221" t="s">
        <v>206</v>
      </c>
      <c r="W19" s="225" t="s">
        <v>207</v>
      </c>
    </row>
    <row r="20" spans="1:24" ht="16.5" customHeight="1" x14ac:dyDescent="0.25">
      <c r="A20">
        <v>5</v>
      </c>
      <c r="B20" s="186" t="s">
        <v>8</v>
      </c>
      <c r="C20" s="99" t="s">
        <v>4</v>
      </c>
      <c r="D20" s="100" t="s">
        <v>5</v>
      </c>
      <c r="E20" s="100" t="s">
        <v>6</v>
      </c>
      <c r="F20" s="101" t="s">
        <v>7</v>
      </c>
      <c r="G20" s="103" t="s">
        <v>164</v>
      </c>
      <c r="H20" s="103">
        <v>2</v>
      </c>
      <c r="I20" s="99">
        <v>3</v>
      </c>
      <c r="J20" s="101">
        <v>4</v>
      </c>
      <c r="K20" s="99">
        <v>5</v>
      </c>
      <c r="L20" s="101">
        <v>6</v>
      </c>
      <c r="M20" s="103">
        <v>7</v>
      </c>
      <c r="N20" s="103" t="s">
        <v>172</v>
      </c>
      <c r="O20" s="103" t="s">
        <v>174</v>
      </c>
      <c r="P20" s="103">
        <v>9</v>
      </c>
      <c r="Q20" s="99">
        <v>10</v>
      </c>
      <c r="R20" s="100">
        <v>11</v>
      </c>
      <c r="S20" s="101">
        <v>12</v>
      </c>
      <c r="T20" s="103">
        <v>13</v>
      </c>
      <c r="U20" s="103">
        <v>14</v>
      </c>
      <c r="V20" s="99">
        <v>15</v>
      </c>
      <c r="W20" s="102">
        <v>16</v>
      </c>
    </row>
    <row r="21" spans="1:24" ht="15" customHeight="1" x14ac:dyDescent="0.25">
      <c r="A21">
        <v>6</v>
      </c>
      <c r="B21" s="186" t="s">
        <v>115</v>
      </c>
      <c r="C21" s="197" t="e">
        <f>C23/(C22*$B$19)</f>
        <v>#VALUE!</v>
      </c>
      <c r="D21" s="198" t="e">
        <f t="shared" ref="D21:V21" si="1">D23/(D22*$B$19)</f>
        <v>#VALUE!</v>
      </c>
      <c r="E21" s="198" t="e">
        <f t="shared" si="1"/>
        <v>#VALUE!</v>
      </c>
      <c r="F21" s="199" t="e">
        <f t="shared" si="1"/>
        <v>#VALUE!</v>
      </c>
      <c r="G21" s="200" t="e">
        <f t="shared" si="1"/>
        <v>#VALUE!</v>
      </c>
      <c r="H21" s="200" t="e">
        <f t="shared" si="1"/>
        <v>#VALUE!</v>
      </c>
      <c r="I21" s="197" t="e">
        <f t="shared" si="1"/>
        <v>#VALUE!</v>
      </c>
      <c r="J21" s="199" t="e">
        <f t="shared" si="1"/>
        <v>#VALUE!</v>
      </c>
      <c r="K21" s="197" t="e">
        <f t="shared" si="1"/>
        <v>#VALUE!</v>
      </c>
      <c r="L21" s="199" t="e">
        <f t="shared" si="1"/>
        <v>#VALUE!</v>
      </c>
      <c r="M21" s="200" t="e">
        <f t="shared" si="1"/>
        <v>#VALUE!</v>
      </c>
      <c r="N21" s="200" t="e">
        <f t="shared" si="1"/>
        <v>#VALUE!</v>
      </c>
      <c r="O21" s="200" t="e">
        <f t="shared" si="1"/>
        <v>#VALUE!</v>
      </c>
      <c r="P21" s="200" t="e">
        <f t="shared" si="1"/>
        <v>#VALUE!</v>
      </c>
      <c r="Q21" s="197" t="e">
        <f t="shared" si="1"/>
        <v>#VALUE!</v>
      </c>
      <c r="R21" s="198" t="e">
        <f t="shared" si="1"/>
        <v>#VALUE!</v>
      </c>
      <c r="S21" s="199" t="e">
        <f t="shared" si="1"/>
        <v>#VALUE!</v>
      </c>
      <c r="T21" s="200" t="e">
        <f t="shared" si="1"/>
        <v>#VALUE!</v>
      </c>
      <c r="U21" s="200" t="e">
        <f t="shared" si="1"/>
        <v>#VALUE!</v>
      </c>
      <c r="V21" s="197" t="e">
        <f t="shared" si="1"/>
        <v>#VALUE!</v>
      </c>
      <c r="W21" s="201" t="e">
        <f>W23/(W22*$B$19)</f>
        <v>#VALUE!</v>
      </c>
    </row>
    <row r="22" spans="1:24" x14ac:dyDescent="0.25">
      <c r="A22">
        <v>7</v>
      </c>
      <c r="B22" s="183" t="s">
        <v>25</v>
      </c>
      <c r="C22" s="202">
        <v>1</v>
      </c>
      <c r="D22" s="203">
        <v>1</v>
      </c>
      <c r="E22" s="203">
        <v>1</v>
      </c>
      <c r="F22" s="204">
        <v>1</v>
      </c>
      <c r="G22" s="205">
        <v>1</v>
      </c>
      <c r="H22" s="205">
        <v>1</v>
      </c>
      <c r="I22" s="202">
        <v>1</v>
      </c>
      <c r="J22" s="204">
        <v>1</v>
      </c>
      <c r="K22" s="202">
        <v>1</v>
      </c>
      <c r="L22" s="204">
        <v>1</v>
      </c>
      <c r="M22" s="205">
        <v>1</v>
      </c>
      <c r="N22" s="205">
        <v>1</v>
      </c>
      <c r="O22" s="205">
        <v>1</v>
      </c>
      <c r="P22" s="205">
        <v>1</v>
      </c>
      <c r="Q22" s="202">
        <v>1</v>
      </c>
      <c r="R22" s="203">
        <v>1</v>
      </c>
      <c r="S22" s="204">
        <v>1</v>
      </c>
      <c r="T22" s="205">
        <v>1</v>
      </c>
      <c r="U22" s="205">
        <v>1</v>
      </c>
      <c r="V22" s="202">
        <v>1</v>
      </c>
      <c r="W22" s="206">
        <v>1</v>
      </c>
    </row>
    <row r="23" spans="1:24" x14ac:dyDescent="0.25">
      <c r="A23">
        <v>8</v>
      </c>
      <c r="B23" s="183" t="s">
        <v>14</v>
      </c>
      <c r="C23" s="202" t="str">
        <f>Datensammler!E27</f>
        <v/>
      </c>
      <c r="D23" s="203" t="str">
        <f>Datensammler!E28</f>
        <v/>
      </c>
      <c r="E23" s="203" t="str">
        <f>Datensammler!E29</f>
        <v/>
      </c>
      <c r="F23" s="204" t="str">
        <f>Datensammler!E30</f>
        <v/>
      </c>
      <c r="G23" s="205" t="str">
        <f>Datensammler!E31</f>
        <v/>
      </c>
      <c r="H23" s="205" t="str">
        <f>Datensammler!E32</f>
        <v/>
      </c>
      <c r="I23" s="202" t="str">
        <f>Datensammler!E33</f>
        <v/>
      </c>
      <c r="J23" s="204" t="str">
        <f>Datensammler!E34</f>
        <v/>
      </c>
      <c r="K23" s="202" t="str">
        <f>Datensammler!E35</f>
        <v/>
      </c>
      <c r="L23" s="204" t="str">
        <f>Datensammler!E36</f>
        <v/>
      </c>
      <c r="M23" s="205" t="str">
        <f>Datensammler!E37</f>
        <v/>
      </c>
      <c r="N23" s="205" t="str">
        <f>Datensammler!E38</f>
        <v/>
      </c>
      <c r="O23" s="205" t="str">
        <f>Datensammler!E39</f>
        <v/>
      </c>
      <c r="P23" s="205" t="str">
        <f>Datensammler!E40</f>
        <v/>
      </c>
      <c r="Q23" s="202" t="str">
        <f>Datensammler!E41</f>
        <v/>
      </c>
      <c r="R23" s="203" t="str">
        <f>Datensammler!E42</f>
        <v/>
      </c>
      <c r="S23" s="204" t="str">
        <f>Datensammler!E43</f>
        <v/>
      </c>
      <c r="T23" s="205" t="str">
        <f>Datensammler!E44</f>
        <v/>
      </c>
      <c r="U23" s="205" t="str">
        <f>Datensammler!E45</f>
        <v/>
      </c>
      <c r="V23" s="202" t="str">
        <f>Datensammler!E46</f>
        <v/>
      </c>
      <c r="W23" s="206" t="str">
        <f>Datensammler!E47</f>
        <v/>
      </c>
    </row>
    <row r="25" spans="1:24" x14ac:dyDescent="0.25">
      <c r="C25" s="182"/>
      <c r="D25" s="182"/>
      <c r="E25" s="182"/>
      <c r="F25" s="182"/>
      <c r="G25" s="182"/>
      <c r="H25" s="182"/>
      <c r="I25" s="182"/>
      <c r="J25" s="182"/>
      <c r="K25" s="182"/>
      <c r="L25" s="182"/>
      <c r="M25" s="182"/>
      <c r="N25" s="182"/>
      <c r="O25" s="182"/>
      <c r="P25" s="182"/>
      <c r="Q25" s="182"/>
      <c r="R25" s="182"/>
      <c r="S25" s="182"/>
      <c r="T25" s="182"/>
      <c r="U25" s="182"/>
      <c r="V25" s="182"/>
      <c r="W25" s="182"/>
      <c r="X25" s="182"/>
    </row>
    <row r="26" spans="1:24" x14ac:dyDescent="0.25">
      <c r="B26" s="193" t="s">
        <v>139</v>
      </c>
    </row>
    <row r="28" spans="1:24" x14ac:dyDescent="0.25">
      <c r="A28">
        <v>1</v>
      </c>
      <c r="B28" s="184" t="s">
        <v>137</v>
      </c>
      <c r="C28" s="194" t="s">
        <v>116</v>
      </c>
      <c r="D28" s="195" t="s">
        <v>117</v>
      </c>
      <c r="E28" s="195" t="s">
        <v>118</v>
      </c>
      <c r="F28" s="195" t="s">
        <v>119</v>
      </c>
      <c r="G28" s="195" t="s">
        <v>120</v>
      </c>
      <c r="H28" s="195" t="s">
        <v>121</v>
      </c>
      <c r="I28" s="195" t="s">
        <v>122</v>
      </c>
      <c r="J28" s="195" t="s">
        <v>123</v>
      </c>
      <c r="K28" s="195" t="s">
        <v>130</v>
      </c>
      <c r="L28" s="195" t="s">
        <v>133</v>
      </c>
      <c r="M28" s="196" t="s">
        <v>136</v>
      </c>
      <c r="N28" s="194" t="s">
        <v>128</v>
      </c>
      <c r="O28" s="195" t="s">
        <v>129</v>
      </c>
      <c r="P28" s="196" t="s">
        <v>135</v>
      </c>
      <c r="Q28" s="194" t="s">
        <v>125</v>
      </c>
      <c r="R28" s="195" t="s">
        <v>127</v>
      </c>
      <c r="S28" s="196" t="s">
        <v>131</v>
      </c>
      <c r="T28" s="194" t="s">
        <v>124</v>
      </c>
      <c r="U28" s="195" t="s">
        <v>126</v>
      </c>
      <c r="V28" s="195" t="s">
        <v>132</v>
      </c>
      <c r="W28" s="196" t="s">
        <v>134</v>
      </c>
    </row>
    <row r="29" spans="1:24" x14ac:dyDescent="0.25">
      <c r="A29">
        <v>2</v>
      </c>
      <c r="B29" s="183" t="s">
        <v>41</v>
      </c>
      <c r="C29" s="383" t="s">
        <v>78</v>
      </c>
      <c r="D29" s="384"/>
      <c r="E29" s="384"/>
      <c r="F29" s="384"/>
      <c r="G29" s="384"/>
      <c r="H29" s="384"/>
      <c r="I29" s="384"/>
      <c r="J29" s="384"/>
      <c r="K29" s="384"/>
      <c r="L29" s="384"/>
      <c r="M29" s="385"/>
      <c r="N29" s="386" t="s">
        <v>208</v>
      </c>
      <c r="O29" s="387"/>
      <c r="P29" s="388"/>
      <c r="Q29" s="389" t="s">
        <v>80</v>
      </c>
      <c r="R29" s="390"/>
      <c r="S29" s="391"/>
      <c r="T29" s="392" t="s">
        <v>79</v>
      </c>
      <c r="U29" s="393"/>
      <c r="V29" s="393"/>
      <c r="W29" s="394"/>
    </row>
    <row r="30" spans="1:24" ht="95.1" customHeight="1" x14ac:dyDescent="0.25">
      <c r="A30">
        <v>4</v>
      </c>
      <c r="C30" s="187" t="str">
        <f t="shared" ref="C30:L32" si="2">HLOOKUP(C$28,$C$16:$X$23,$A30,0)</f>
        <v>Differenz
berechnen</v>
      </c>
      <c r="D30" s="189" t="str">
        <f t="shared" si="2"/>
        <v>Produkt
berechnen</v>
      </c>
      <c r="E30" s="189" t="str">
        <f t="shared" si="2"/>
        <v>Quotient
berechnen</v>
      </c>
      <c r="F30" s="189" t="str">
        <f t="shared" si="2"/>
        <v>Klammer
beachten</v>
      </c>
      <c r="G30" s="189" t="str">
        <f t="shared" si="2"/>
        <v>Subtrahend
ergänzen</v>
      </c>
      <c r="H30" s="189" t="str">
        <f t="shared" si="2"/>
        <v>Zahlenfolge
ergänzen</v>
      </c>
      <c r="I30" s="189" t="str">
        <f t="shared" si="2"/>
        <v>Rechen-
zeichen
ergänzen</v>
      </c>
      <c r="J30" s="189" t="str">
        <f t="shared" si="2"/>
        <v>Römische
Zahlen
zuordnen</v>
      </c>
      <c r="K30" s="189" t="str">
        <f t="shared" si="2"/>
        <v>Längen
(km)
ordnen</v>
      </c>
      <c r="L30" s="189" t="str">
        <f t="shared" si="2"/>
        <v>Größenwert
(km)
zuordnen</v>
      </c>
      <c r="M30" s="190" t="str">
        <f t="shared" ref="M30:W32" si="3">HLOOKUP(M$28,$C$16:$X$23,$A30,0)</f>
        <v>kombina-
torische
Aufgabe
lösen</v>
      </c>
      <c r="N30" s="187" t="str">
        <f t="shared" si="3"/>
        <v>Zeitpunkt
(Kalender)
ermitteln</v>
      </c>
      <c r="O30" s="189" t="str">
        <f t="shared" si="3"/>
        <v>Größenwert
(g)
ermitteln</v>
      </c>
      <c r="P30" s="190" t="str">
        <f t="shared" si="3"/>
        <v>Größenwert
(kg)
ermitteln</v>
      </c>
      <c r="Q30" s="289" t="s">
        <v>210</v>
      </c>
      <c r="R30" s="189" t="str">
        <f t="shared" si="3"/>
        <v>Zeitpunkt
(Kalender)
markieren</v>
      </c>
      <c r="S30" s="190" t="str">
        <f t="shared" si="3"/>
        <v>Informa-
tionen
nutzen</v>
      </c>
      <c r="T30" s="187" t="str">
        <f t="shared" si="3"/>
        <v>Rauminhalt
(Würfel)
bestimmen</v>
      </c>
      <c r="U30" s="291" t="s">
        <v>212</v>
      </c>
      <c r="V30" s="291" t="s">
        <v>213</v>
      </c>
      <c r="W30" s="190" t="str">
        <f t="shared" si="3"/>
        <v>parallele
Geraden
markieren</v>
      </c>
    </row>
    <row r="31" spans="1:24" x14ac:dyDescent="0.25">
      <c r="A31">
        <v>5</v>
      </c>
      <c r="B31" s="184" t="s">
        <v>8</v>
      </c>
      <c r="C31" s="226" t="str">
        <f t="shared" si="2"/>
        <v>1a</v>
      </c>
      <c r="D31" s="227" t="str">
        <f t="shared" si="2"/>
        <v>1b</v>
      </c>
      <c r="E31" s="227" t="str">
        <f t="shared" si="2"/>
        <v>1c</v>
      </c>
      <c r="F31" s="227" t="str">
        <f t="shared" si="2"/>
        <v>1d</v>
      </c>
      <c r="G31" s="227" t="str">
        <f t="shared" si="2"/>
        <v>1e</v>
      </c>
      <c r="H31" s="227">
        <f t="shared" si="2"/>
        <v>2</v>
      </c>
      <c r="I31" s="227">
        <f t="shared" si="2"/>
        <v>3</v>
      </c>
      <c r="J31" s="227">
        <f t="shared" si="2"/>
        <v>4</v>
      </c>
      <c r="K31" s="227">
        <f t="shared" si="2"/>
        <v>10</v>
      </c>
      <c r="L31" s="227">
        <f t="shared" si="2"/>
        <v>13</v>
      </c>
      <c r="M31" s="228">
        <f t="shared" si="3"/>
        <v>16</v>
      </c>
      <c r="N31" s="226" t="str">
        <f t="shared" si="3"/>
        <v>8b</v>
      </c>
      <c r="O31" s="227">
        <f t="shared" si="3"/>
        <v>9</v>
      </c>
      <c r="P31" s="228">
        <f t="shared" si="3"/>
        <v>15</v>
      </c>
      <c r="Q31" s="226">
        <f t="shared" si="3"/>
        <v>6</v>
      </c>
      <c r="R31" s="227" t="str">
        <f t="shared" si="3"/>
        <v>8a</v>
      </c>
      <c r="S31" s="228">
        <f t="shared" si="3"/>
        <v>11</v>
      </c>
      <c r="T31" s="226">
        <f t="shared" si="3"/>
        <v>5</v>
      </c>
      <c r="U31" s="227">
        <f t="shared" si="3"/>
        <v>7</v>
      </c>
      <c r="V31" s="227">
        <f t="shared" si="3"/>
        <v>12</v>
      </c>
      <c r="W31" s="228">
        <f t="shared" si="3"/>
        <v>14</v>
      </c>
    </row>
    <row r="32" spans="1:24" x14ac:dyDescent="0.25">
      <c r="A32">
        <v>6</v>
      </c>
      <c r="B32" s="186" t="s">
        <v>115</v>
      </c>
      <c r="C32" s="188" t="e">
        <f t="shared" si="2"/>
        <v>#VALUE!</v>
      </c>
      <c r="D32" s="191" t="e">
        <f t="shared" si="2"/>
        <v>#VALUE!</v>
      </c>
      <c r="E32" s="191" t="e">
        <f t="shared" si="2"/>
        <v>#VALUE!</v>
      </c>
      <c r="F32" s="191" t="e">
        <f t="shared" si="2"/>
        <v>#VALUE!</v>
      </c>
      <c r="G32" s="191" t="e">
        <f t="shared" si="2"/>
        <v>#VALUE!</v>
      </c>
      <c r="H32" s="191" t="e">
        <f t="shared" si="2"/>
        <v>#VALUE!</v>
      </c>
      <c r="I32" s="191" t="e">
        <f t="shared" si="2"/>
        <v>#VALUE!</v>
      </c>
      <c r="J32" s="191" t="e">
        <f t="shared" si="2"/>
        <v>#VALUE!</v>
      </c>
      <c r="K32" s="191" t="e">
        <f t="shared" si="2"/>
        <v>#VALUE!</v>
      </c>
      <c r="L32" s="191" t="e">
        <f t="shared" si="2"/>
        <v>#VALUE!</v>
      </c>
      <c r="M32" s="192" t="e">
        <f t="shared" si="3"/>
        <v>#VALUE!</v>
      </c>
      <c r="N32" s="188" t="e">
        <f t="shared" si="3"/>
        <v>#VALUE!</v>
      </c>
      <c r="O32" s="191" t="e">
        <f t="shared" si="3"/>
        <v>#VALUE!</v>
      </c>
      <c r="P32" s="192" t="e">
        <f t="shared" si="3"/>
        <v>#VALUE!</v>
      </c>
      <c r="Q32" s="188" t="e">
        <f t="shared" si="3"/>
        <v>#VALUE!</v>
      </c>
      <c r="R32" s="191" t="e">
        <f t="shared" si="3"/>
        <v>#VALUE!</v>
      </c>
      <c r="S32" s="192" t="e">
        <f t="shared" si="3"/>
        <v>#VALUE!</v>
      </c>
      <c r="T32" s="188" t="e">
        <f t="shared" si="3"/>
        <v>#VALUE!</v>
      </c>
      <c r="U32" s="191" t="e">
        <f t="shared" si="3"/>
        <v>#VALUE!</v>
      </c>
      <c r="V32" s="191" t="e">
        <f t="shared" si="3"/>
        <v>#VALUE!</v>
      </c>
      <c r="W32" s="192" t="e">
        <f t="shared" si="3"/>
        <v>#VALUE!</v>
      </c>
    </row>
    <row r="34" spans="2:19" x14ac:dyDescent="0.25">
      <c r="Q34" s="290" t="s">
        <v>209</v>
      </c>
      <c r="R34" s="290"/>
      <c r="S34" s="290"/>
    </row>
    <row r="35" spans="2:19" x14ac:dyDescent="0.25">
      <c r="C35" s="285" t="s">
        <v>2</v>
      </c>
      <c r="D35" s="281" t="s">
        <v>1</v>
      </c>
      <c r="E35" s="287" t="s">
        <v>3</v>
      </c>
      <c r="F35" s="283" t="s">
        <v>22</v>
      </c>
    </row>
    <row r="36" spans="2:19" ht="90" x14ac:dyDescent="0.25">
      <c r="C36" s="286" t="s">
        <v>28</v>
      </c>
      <c r="D36" s="282" t="s">
        <v>30</v>
      </c>
      <c r="E36" s="288" t="s">
        <v>156</v>
      </c>
      <c r="F36" s="284" t="s">
        <v>29</v>
      </c>
    </row>
    <row r="37" spans="2:19" x14ac:dyDescent="0.25">
      <c r="B37" s="186" t="s">
        <v>115</v>
      </c>
      <c r="C37" s="207" t="e">
        <f>C39/(C38*$B$19)</f>
        <v>#VALUE!</v>
      </c>
      <c r="D37" s="207" t="e">
        <f t="shared" ref="D37:F37" si="4">D39/(D38*$B$19)</f>
        <v>#VALUE!</v>
      </c>
      <c r="E37" s="207" t="e">
        <f t="shared" si="4"/>
        <v>#VALUE!</v>
      </c>
      <c r="F37" s="207" t="e">
        <f t="shared" si="4"/>
        <v>#VALUE!</v>
      </c>
    </row>
    <row r="38" spans="2:19" x14ac:dyDescent="0.25">
      <c r="B38" s="183" t="s">
        <v>25</v>
      </c>
      <c r="C38" s="208">
        <f t="shared" ref="C38:F39" si="5">SUMIF($C$17:$W$17,C$35,$C22:$W22)</f>
        <v>11</v>
      </c>
      <c r="D38" s="208">
        <f t="shared" si="5"/>
        <v>3</v>
      </c>
      <c r="E38" s="208">
        <f t="shared" si="5"/>
        <v>3</v>
      </c>
      <c r="F38" s="208">
        <f t="shared" si="5"/>
        <v>4</v>
      </c>
    </row>
    <row r="39" spans="2:19" x14ac:dyDescent="0.25">
      <c r="B39" s="183" t="s">
        <v>14</v>
      </c>
      <c r="C39" s="208">
        <f t="shared" si="5"/>
        <v>0</v>
      </c>
      <c r="D39" s="208">
        <f t="shared" si="5"/>
        <v>0</v>
      </c>
      <c r="E39" s="208">
        <f t="shared" si="5"/>
        <v>0</v>
      </c>
      <c r="F39" s="208">
        <f t="shared" si="5"/>
        <v>0</v>
      </c>
    </row>
    <row r="42" spans="2:19" x14ac:dyDescent="0.25">
      <c r="B42" s="193" t="s">
        <v>138</v>
      </c>
    </row>
    <row r="44" spans="2:19" x14ac:dyDescent="0.25">
      <c r="C44" s="211" t="s">
        <v>9</v>
      </c>
      <c r="D44" s="210" t="s">
        <v>10</v>
      </c>
      <c r="E44" s="209" t="s">
        <v>11</v>
      </c>
    </row>
    <row r="45" spans="2:19" ht="51.75" x14ac:dyDescent="0.25">
      <c r="C45" s="212" t="s">
        <v>152</v>
      </c>
      <c r="D45" s="213" t="s">
        <v>153</v>
      </c>
      <c r="E45" s="214" t="s">
        <v>154</v>
      </c>
    </row>
    <row r="46" spans="2:19" x14ac:dyDescent="0.25">
      <c r="B46" s="186" t="s">
        <v>115</v>
      </c>
      <c r="C46" s="207" t="e">
        <f>C48/(C47*$B$19)</f>
        <v>#VALUE!</v>
      </c>
      <c r="D46" s="207" t="e">
        <f t="shared" ref="D46:E46" si="6">D48/(D47*$B$19)</f>
        <v>#VALUE!</v>
      </c>
      <c r="E46" s="207" t="e">
        <f t="shared" si="6"/>
        <v>#VALUE!</v>
      </c>
    </row>
    <row r="47" spans="2:19" x14ac:dyDescent="0.25">
      <c r="B47" s="183" t="s">
        <v>25</v>
      </c>
      <c r="C47" s="208">
        <f t="shared" ref="C47:E48" si="7">SUMIF($C$18:$W$18,C$44,$C22:$W22)</f>
        <v>7</v>
      </c>
      <c r="D47" s="208">
        <f t="shared" si="7"/>
        <v>12</v>
      </c>
      <c r="E47" s="208">
        <f t="shared" si="7"/>
        <v>2</v>
      </c>
    </row>
    <row r="48" spans="2:19" x14ac:dyDescent="0.25">
      <c r="B48" s="183" t="s">
        <v>14</v>
      </c>
      <c r="C48" s="208">
        <f t="shared" si="7"/>
        <v>0</v>
      </c>
      <c r="D48" s="208">
        <f t="shared" si="7"/>
        <v>0</v>
      </c>
      <c r="E48" s="208">
        <f t="shared" si="7"/>
        <v>0</v>
      </c>
    </row>
    <row r="51" spans="2:5" x14ac:dyDescent="0.25">
      <c r="B51" s="193" t="s">
        <v>140</v>
      </c>
    </row>
    <row r="53" spans="2:5" x14ac:dyDescent="0.25">
      <c r="C53" s="215" t="s">
        <v>142</v>
      </c>
      <c r="D53" s="217" t="s">
        <v>143</v>
      </c>
      <c r="E53" s="219" t="s">
        <v>144</v>
      </c>
    </row>
    <row r="54" spans="2:5" ht="102.75" x14ac:dyDescent="0.25">
      <c r="C54" s="216" t="s">
        <v>216</v>
      </c>
      <c r="D54" s="218" t="s">
        <v>145</v>
      </c>
      <c r="E54" s="220" t="s">
        <v>217</v>
      </c>
    </row>
    <row r="55" spans="2:5" x14ac:dyDescent="0.25">
      <c r="B55" s="186" t="s">
        <v>115</v>
      </c>
      <c r="C55" s="207" t="e">
        <f ca="1">C57/(C56*$B$19)</f>
        <v>#VALUE!</v>
      </c>
      <c r="D55" s="207" t="e">
        <f t="shared" ref="D55:E55" ca="1" si="8">D57/(D56*$B$19)</f>
        <v>#VALUE!</v>
      </c>
      <c r="E55" s="207" t="e">
        <f t="shared" ca="1" si="8"/>
        <v>#VALUE!</v>
      </c>
    </row>
    <row r="56" spans="2:5" x14ac:dyDescent="0.25">
      <c r="B56" s="183" t="s">
        <v>25</v>
      </c>
      <c r="C56" s="208">
        <f t="shared" ref="C56:E57" ca="1" si="9">SUMIF($C$15:$X$15,C$53,$C22:$W22)</f>
        <v>3</v>
      </c>
      <c r="D56" s="208">
        <f t="shared" ca="1" si="9"/>
        <v>1</v>
      </c>
      <c r="E56" s="208">
        <f t="shared" ca="1" si="9"/>
        <v>1</v>
      </c>
    </row>
    <row r="57" spans="2:5" x14ac:dyDescent="0.25">
      <c r="B57" s="183" t="s">
        <v>14</v>
      </c>
      <c r="C57" s="208">
        <f t="shared" ca="1" si="9"/>
        <v>0</v>
      </c>
      <c r="D57" s="208">
        <f t="shared" ca="1" si="9"/>
        <v>0</v>
      </c>
      <c r="E57" s="208">
        <f t="shared" ca="1" si="9"/>
        <v>0</v>
      </c>
    </row>
  </sheetData>
  <mergeCells count="7">
    <mergeCell ref="V3:W3"/>
    <mergeCell ref="V4:W4"/>
    <mergeCell ref="V5:W5"/>
    <mergeCell ref="C29:M29"/>
    <mergeCell ref="N29:P29"/>
    <mergeCell ref="Q29:S29"/>
    <mergeCell ref="T29:W29"/>
  </mergeCells>
  <conditionalFormatting sqref="C17:V17">
    <cfRule type="cellIs" dxfId="37" priority="15" operator="equal">
      <formula>"MS"</formula>
    </cfRule>
    <cfRule type="cellIs" dxfId="36" priority="16" operator="equal">
      <formula>"RF"</formula>
    </cfRule>
    <cfRule type="cellIs" dxfId="35" priority="17" operator="equal">
      <formula>"DHW"</formula>
    </cfRule>
    <cfRule type="cellIs" dxfId="34" priority="18" operator="equal">
      <formula>"GM"</formula>
    </cfRule>
    <cfRule type="cellIs" dxfId="33" priority="19" operator="equal">
      <formula>"ZO"</formula>
    </cfRule>
  </conditionalFormatting>
  <conditionalFormatting sqref="W17">
    <cfRule type="cellIs" dxfId="32" priority="10" operator="equal">
      <formula>"MS"</formula>
    </cfRule>
    <cfRule type="cellIs" dxfId="31" priority="11" operator="equal">
      <formula>"RF"</formula>
    </cfRule>
    <cfRule type="cellIs" dxfId="30" priority="12" operator="equal">
      <formula>"DHW"</formula>
    </cfRule>
    <cfRule type="cellIs" dxfId="29" priority="13" operator="equal">
      <formula>"GM"</formula>
    </cfRule>
    <cfRule type="cellIs" dxfId="28" priority="14" operator="equal">
      <formula>"ZO"</formula>
    </cfRule>
  </conditionalFormatting>
  <conditionalFormatting sqref="C18">
    <cfRule type="cellIs" dxfId="27" priority="7" operator="equal">
      <formula>"III"</formula>
    </cfRule>
    <cfRule type="cellIs" dxfId="26" priority="8" operator="equal">
      <formula>"II"</formula>
    </cfRule>
    <cfRule type="cellIs" dxfId="25" priority="9" operator="equal">
      <formula>"I"</formula>
    </cfRule>
  </conditionalFormatting>
  <conditionalFormatting sqref="D18:V18">
    <cfRule type="cellIs" dxfId="24" priority="4" operator="equal">
      <formula>"III"</formula>
    </cfRule>
    <cfRule type="cellIs" dxfId="23" priority="5" operator="equal">
      <formula>"II"</formula>
    </cfRule>
    <cfRule type="cellIs" dxfId="22" priority="6" operator="equal">
      <formula>"I"</formula>
    </cfRule>
  </conditionalFormatting>
  <conditionalFormatting sqref="W18">
    <cfRule type="cellIs" dxfId="21" priority="1" operator="equal">
      <formula>"III"</formula>
    </cfRule>
    <cfRule type="cellIs" dxfId="20" priority="2" operator="equal">
      <formula>"II"</formula>
    </cfRule>
    <cfRule type="cellIs" dxfId="19" priority="3" operator="equal">
      <formula>"I"</formula>
    </cfRule>
  </conditionalFormatting>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topLeftCell="A46" zoomScale="85" zoomScaleNormal="85" workbookViewId="0">
      <selection activeCell="M58" sqref="M58"/>
    </sheetView>
  </sheetViews>
  <sheetFormatPr baseColWidth="10" defaultRowHeight="15" x14ac:dyDescent="0.25"/>
  <cols>
    <col min="1" max="1" width="5.28515625" customWidth="1"/>
    <col min="2" max="2" width="25.5703125" customWidth="1"/>
    <col min="3" max="24" width="6.7109375" customWidth="1"/>
    <col min="25" max="30" width="6.42578125" customWidth="1"/>
  </cols>
  <sheetData>
    <row r="1" spans="1:24" ht="15.75" thickTop="1" x14ac:dyDescent="0.25">
      <c r="D1" s="10"/>
      <c r="E1" s="11"/>
      <c r="F1" s="11"/>
      <c r="G1" s="12"/>
    </row>
    <row r="2" spans="1:24" x14ac:dyDescent="0.25">
      <c r="D2" s="13"/>
      <c r="E2" s="14" t="s">
        <v>35</v>
      </c>
      <c r="F2" s="14"/>
      <c r="G2" s="15"/>
      <c r="J2" s="193" t="s">
        <v>157</v>
      </c>
      <c r="K2" s="193"/>
      <c r="V2" s="229" t="s">
        <v>159</v>
      </c>
      <c r="W2" s="229"/>
    </row>
    <row r="3" spans="1:24" x14ac:dyDescent="0.25">
      <c r="D3" s="13"/>
      <c r="E3" s="14"/>
      <c r="F3" s="14"/>
      <c r="G3" s="15"/>
      <c r="K3" s="231" t="s">
        <v>86</v>
      </c>
      <c r="M3" s="127"/>
      <c r="O3" s="232">
        <v>1</v>
      </c>
      <c r="P3" s="232">
        <v>2</v>
      </c>
      <c r="Q3" s="232">
        <v>3</v>
      </c>
      <c r="R3" s="232">
        <v>4</v>
      </c>
      <c r="S3" s="232">
        <v>5</v>
      </c>
      <c r="T3" s="232">
        <v>6</v>
      </c>
      <c r="U3" s="233" t="s">
        <v>158</v>
      </c>
      <c r="V3" s="380" t="e">
        <f>IF(U5=0,"",(O3*O$5+P3*P$5+Q3*Q$5+R3*R$5+S3*S$5+T3*T$5)/U5)</f>
        <v>#VALUE!</v>
      </c>
      <c r="W3" s="380"/>
    </row>
    <row r="4" spans="1:24" x14ac:dyDescent="0.25">
      <c r="D4" s="13"/>
      <c r="E4" s="14" t="s">
        <v>36</v>
      </c>
      <c r="F4" s="14" t="s">
        <v>17</v>
      </c>
      <c r="G4" s="15"/>
      <c r="K4" s="124"/>
      <c r="M4" s="127"/>
      <c r="N4" s="124" t="s">
        <v>160</v>
      </c>
      <c r="O4" s="232">
        <f>IF(Datensammler!C10="",0,Datensammler!C10)</f>
        <v>0</v>
      </c>
      <c r="P4" s="232">
        <f>IF(Datensammler!C11="",0,Datensammler!C11)</f>
        <v>0</v>
      </c>
      <c r="Q4" s="232">
        <f>IF(Datensammler!C12="",0,Datensammler!C12)</f>
        <v>0</v>
      </c>
      <c r="R4" s="232">
        <f>IF(Datensammler!C13="",0,Datensammler!C13)</f>
        <v>0</v>
      </c>
      <c r="S4" s="232">
        <f>IF(Datensammler!C14="",0,Datensammler!C14)</f>
        <v>0</v>
      </c>
      <c r="T4" s="232">
        <f>IF(Datensammler!C15="",0,Datensammler!C15)</f>
        <v>0</v>
      </c>
      <c r="U4" s="232" t="str">
        <f>B19</f>
        <v/>
      </c>
      <c r="V4" s="381" t="e">
        <f>IF(U4=0,"",(O4*$O$3+P4*$P$3+Q4*$Q$3+R4*$R$3+S4*$S$3+T4*$T$3)/U4)</f>
        <v>#VALUE!</v>
      </c>
      <c r="W4" s="382"/>
    </row>
    <row r="5" spans="1:24" x14ac:dyDescent="0.25">
      <c r="D5" s="13"/>
      <c r="E5" s="14">
        <v>0</v>
      </c>
      <c r="F5" s="14">
        <v>6</v>
      </c>
      <c r="G5" s="15"/>
      <c r="K5" s="124"/>
      <c r="M5" s="127"/>
      <c r="N5" s="124" t="s">
        <v>161</v>
      </c>
      <c r="O5" s="232">
        <f>IF(Datensammler!C19="",0,Datensammler!C19)</f>
        <v>0</v>
      </c>
      <c r="P5" s="232">
        <f>IF(Datensammler!C20="",0,Datensammler!C20)</f>
        <v>0</v>
      </c>
      <c r="Q5" s="232">
        <f>IF(Datensammler!C21="",0,Datensammler!C21)</f>
        <v>0</v>
      </c>
      <c r="R5" s="232">
        <f>IF(Datensammler!C22="",0,Datensammler!C22)</f>
        <v>0</v>
      </c>
      <c r="S5" s="232">
        <f>IF(Datensammler!C23="",0,Datensammler!C23)</f>
        <v>0</v>
      </c>
      <c r="T5" s="232">
        <f>IF(Datensammler!C24="",0,Datensammler!C24)</f>
        <v>0</v>
      </c>
      <c r="U5" s="232" t="str">
        <f>B19</f>
        <v/>
      </c>
      <c r="V5" s="381" t="e">
        <f>IF(U5=0,"",(O5*$O$3+P5*$P$3+Q5*$Q$3+R5*$R$3+S5*$S$3+T5*$T$3)/U5)</f>
        <v>#VALUE!</v>
      </c>
      <c r="W5" s="382"/>
    </row>
    <row r="6" spans="1:24" x14ac:dyDescent="0.25">
      <c r="D6" s="13"/>
      <c r="E6" s="14">
        <v>5</v>
      </c>
      <c r="F6" s="14">
        <v>5</v>
      </c>
      <c r="G6" s="15"/>
      <c r="K6" s="124"/>
      <c r="M6" s="127"/>
    </row>
    <row r="7" spans="1:24" x14ac:dyDescent="0.25">
      <c r="D7" s="13"/>
      <c r="E7" s="14">
        <v>9</v>
      </c>
      <c r="F7" s="14">
        <v>4</v>
      </c>
      <c r="G7" s="15"/>
      <c r="K7" s="231" t="s">
        <v>88</v>
      </c>
      <c r="M7" s="127"/>
      <c r="O7" s="232">
        <v>1</v>
      </c>
      <c r="P7" s="232">
        <v>2</v>
      </c>
      <c r="Q7" s="232">
        <v>3</v>
      </c>
      <c r="R7" s="232">
        <v>4</v>
      </c>
      <c r="S7" s="232">
        <v>5</v>
      </c>
      <c r="T7" s="232">
        <v>6</v>
      </c>
    </row>
    <row r="8" spans="1:24" x14ac:dyDescent="0.25">
      <c r="D8" s="13"/>
      <c r="E8" s="14">
        <v>13</v>
      </c>
      <c r="F8" s="14">
        <v>3</v>
      </c>
      <c r="G8" s="15"/>
      <c r="N8" s="124" t="s">
        <v>160</v>
      </c>
      <c r="O8" s="234" t="str">
        <f>IF(O4=0,"—",O4/$U4)</f>
        <v>—</v>
      </c>
      <c r="P8" s="234" t="str">
        <f t="shared" ref="P8:T9" si="0">IF(P4=0,"—",P4/$U4)</f>
        <v>—</v>
      </c>
      <c r="Q8" s="234" t="str">
        <f t="shared" si="0"/>
        <v>—</v>
      </c>
      <c r="R8" s="234" t="str">
        <f t="shared" si="0"/>
        <v>—</v>
      </c>
      <c r="S8" s="234" t="str">
        <f t="shared" si="0"/>
        <v>—</v>
      </c>
      <c r="T8" s="234" t="str">
        <f t="shared" si="0"/>
        <v>—</v>
      </c>
    </row>
    <row r="9" spans="1:24" x14ac:dyDescent="0.25">
      <c r="D9" s="13"/>
      <c r="E9" s="14">
        <v>16</v>
      </c>
      <c r="F9" s="14">
        <v>2</v>
      </c>
      <c r="G9" s="15"/>
      <c r="N9" s="124" t="s">
        <v>161</v>
      </c>
      <c r="O9" s="234" t="str">
        <f>IF(O5=0,"—",O5/$U5)</f>
        <v>—</v>
      </c>
      <c r="P9" s="234" t="str">
        <f t="shared" si="0"/>
        <v>—</v>
      </c>
      <c r="Q9" s="234" t="str">
        <f t="shared" si="0"/>
        <v>—</v>
      </c>
      <c r="R9" s="234" t="str">
        <f t="shared" si="0"/>
        <v>—</v>
      </c>
      <c r="S9" s="234" t="str">
        <f t="shared" si="0"/>
        <v>—</v>
      </c>
      <c r="T9" s="234" t="str">
        <f t="shared" si="0"/>
        <v>—</v>
      </c>
    </row>
    <row r="10" spans="1:24" x14ac:dyDescent="0.25">
      <c r="D10" s="13"/>
      <c r="E10" s="14">
        <v>20</v>
      </c>
      <c r="F10" s="14">
        <v>1</v>
      </c>
      <c r="G10" s="15"/>
    </row>
    <row r="11" spans="1:24" ht="15.75" thickBot="1" x14ac:dyDescent="0.3">
      <c r="D11" s="16"/>
      <c r="E11" s="17"/>
      <c r="F11" s="17"/>
      <c r="G11" s="18"/>
    </row>
    <row r="12" spans="1:24" ht="15.75" thickTop="1" x14ac:dyDescent="0.25"/>
    <row r="13" spans="1:24" ht="21" x14ac:dyDescent="0.35">
      <c r="B13" s="193" t="s">
        <v>146</v>
      </c>
      <c r="C13" s="230" t="s">
        <v>214</v>
      </c>
    </row>
    <row r="14" spans="1:24" x14ac:dyDescent="0.25">
      <c r="B14" s="193"/>
    </row>
    <row r="15" spans="1:24" x14ac:dyDescent="0.25">
      <c r="B15" s="184" t="s">
        <v>141</v>
      </c>
      <c r="C15" s="125"/>
      <c r="D15" s="125"/>
      <c r="E15" s="125"/>
      <c r="F15" s="125"/>
      <c r="G15" s="125"/>
      <c r="H15" s="125"/>
      <c r="I15" s="125" t="s">
        <v>142</v>
      </c>
      <c r="J15" s="125"/>
      <c r="K15" s="125" t="s">
        <v>142</v>
      </c>
      <c r="L15" s="125"/>
      <c r="M15" s="125"/>
      <c r="N15" s="125"/>
      <c r="O15" s="125"/>
      <c r="P15" s="125" t="s">
        <v>142</v>
      </c>
      <c r="Q15" s="125"/>
      <c r="R15" s="125" t="s">
        <v>143</v>
      </c>
      <c r="S15" s="125"/>
      <c r="T15" s="125"/>
      <c r="U15" s="125"/>
      <c r="V15" s="125" t="s">
        <v>144</v>
      </c>
      <c r="W15" s="125"/>
      <c r="X15" s="125"/>
    </row>
    <row r="16" spans="1:24" x14ac:dyDescent="0.25">
      <c r="A16">
        <v>1</v>
      </c>
      <c r="B16" s="184" t="s">
        <v>137</v>
      </c>
      <c r="C16" s="125" t="s">
        <v>116</v>
      </c>
      <c r="D16" s="125" t="s">
        <v>117</v>
      </c>
      <c r="E16" s="125" t="s">
        <v>118</v>
      </c>
      <c r="F16" s="125" t="s">
        <v>119</v>
      </c>
      <c r="G16" s="125" t="s">
        <v>120</v>
      </c>
      <c r="H16" s="125" t="s">
        <v>121</v>
      </c>
      <c r="I16" s="125" t="s">
        <v>122</v>
      </c>
      <c r="J16" s="125" t="s">
        <v>123</v>
      </c>
      <c r="K16" s="125" t="s">
        <v>124</v>
      </c>
      <c r="L16" s="125" t="s">
        <v>125</v>
      </c>
      <c r="M16" s="125" t="s">
        <v>126</v>
      </c>
      <c r="N16" s="125" t="s">
        <v>127</v>
      </c>
      <c r="O16" s="125" t="s">
        <v>128</v>
      </c>
      <c r="P16" s="125" t="s">
        <v>129</v>
      </c>
      <c r="Q16" s="125" t="s">
        <v>130</v>
      </c>
      <c r="R16" s="125" t="s">
        <v>131</v>
      </c>
      <c r="S16" s="125" t="s">
        <v>132</v>
      </c>
      <c r="T16" s="125" t="s">
        <v>133</v>
      </c>
      <c r="U16" s="125" t="s">
        <v>134</v>
      </c>
      <c r="V16" s="125" t="s">
        <v>135</v>
      </c>
      <c r="W16" s="125" t="s">
        <v>136</v>
      </c>
      <c r="X16" s="125"/>
    </row>
    <row r="17" spans="1:24" x14ac:dyDescent="0.25">
      <c r="A17">
        <v>2</v>
      </c>
      <c r="B17" s="183" t="s">
        <v>41</v>
      </c>
      <c r="C17" s="252" t="s">
        <v>2</v>
      </c>
      <c r="D17" s="253" t="s">
        <v>2</v>
      </c>
      <c r="E17" s="253" t="s">
        <v>2</v>
      </c>
      <c r="F17" s="253" t="s">
        <v>2</v>
      </c>
      <c r="G17" s="254" t="s">
        <v>2</v>
      </c>
      <c r="H17" s="242" t="s">
        <v>2</v>
      </c>
      <c r="I17" s="240" t="s">
        <v>2</v>
      </c>
      <c r="J17" s="243" t="s">
        <v>2</v>
      </c>
      <c r="K17" s="123" t="s">
        <v>22</v>
      </c>
      <c r="L17" s="240" t="s">
        <v>3</v>
      </c>
      <c r="M17" s="242" t="s">
        <v>22</v>
      </c>
      <c r="N17" s="252" t="s">
        <v>3</v>
      </c>
      <c r="O17" s="254" t="s">
        <v>1</v>
      </c>
      <c r="P17" s="243" t="s">
        <v>1</v>
      </c>
      <c r="Q17" s="123" t="s">
        <v>2</v>
      </c>
      <c r="R17" s="240" t="s">
        <v>3</v>
      </c>
      <c r="S17" s="243" t="s">
        <v>22</v>
      </c>
      <c r="T17" s="240" t="s">
        <v>2</v>
      </c>
      <c r="U17" s="240" t="s">
        <v>22</v>
      </c>
      <c r="V17" s="240" t="s">
        <v>1</v>
      </c>
      <c r="W17" s="240" t="s">
        <v>2</v>
      </c>
    </row>
    <row r="18" spans="1:24" x14ac:dyDescent="0.25">
      <c r="A18">
        <v>3</v>
      </c>
      <c r="B18" s="183" t="s">
        <v>40</v>
      </c>
      <c r="C18" s="244" t="s">
        <v>9</v>
      </c>
      <c r="D18" s="255" t="s">
        <v>9</v>
      </c>
      <c r="E18" s="255" t="s">
        <v>9</v>
      </c>
      <c r="F18" s="255" t="s">
        <v>10</v>
      </c>
      <c r="G18" s="256" t="s">
        <v>9</v>
      </c>
      <c r="H18" s="257" t="s">
        <v>10</v>
      </c>
      <c r="I18" s="268" t="s">
        <v>10</v>
      </c>
      <c r="J18" s="245" t="s">
        <v>10</v>
      </c>
      <c r="K18" s="269" t="s">
        <v>10</v>
      </c>
      <c r="L18" s="268" t="s">
        <v>10</v>
      </c>
      <c r="M18" s="257" t="s">
        <v>10</v>
      </c>
      <c r="N18" s="244" t="s">
        <v>9</v>
      </c>
      <c r="O18" s="256" t="s">
        <v>10</v>
      </c>
      <c r="P18" s="245" t="s">
        <v>11</v>
      </c>
      <c r="Q18" s="269" t="s">
        <v>9</v>
      </c>
      <c r="R18" s="268" t="s">
        <v>11</v>
      </c>
      <c r="S18" s="245" t="s">
        <v>10</v>
      </c>
      <c r="T18" s="244" t="s">
        <v>10</v>
      </c>
      <c r="U18" s="244" t="s">
        <v>9</v>
      </c>
      <c r="V18" s="244" t="s">
        <v>10</v>
      </c>
      <c r="W18" s="244" t="s">
        <v>10</v>
      </c>
    </row>
    <row r="19" spans="1:24" ht="95.1" customHeight="1" x14ac:dyDescent="0.25">
      <c r="A19">
        <v>4</v>
      </c>
      <c r="B19" s="185" t="str">
        <f>Datensammler!C7</f>
        <v/>
      </c>
      <c r="C19" s="221" t="s">
        <v>83</v>
      </c>
      <c r="D19" s="222" t="s">
        <v>147</v>
      </c>
      <c r="E19" s="222" t="s">
        <v>82</v>
      </c>
      <c r="F19" s="223" t="s">
        <v>151</v>
      </c>
      <c r="G19" s="224" t="s">
        <v>192</v>
      </c>
      <c r="H19" s="224" t="s">
        <v>193</v>
      </c>
      <c r="I19" s="221" t="s">
        <v>194</v>
      </c>
      <c r="J19" s="223" t="s">
        <v>195</v>
      </c>
      <c r="K19" s="221" t="s">
        <v>196</v>
      </c>
      <c r="L19" s="223" t="s">
        <v>197</v>
      </c>
      <c r="M19" s="224" t="s">
        <v>198</v>
      </c>
      <c r="N19" s="224" t="s">
        <v>199</v>
      </c>
      <c r="O19" s="224" t="s">
        <v>200</v>
      </c>
      <c r="P19" s="224" t="s">
        <v>211</v>
      </c>
      <c r="Q19" s="221" t="s">
        <v>201</v>
      </c>
      <c r="R19" s="222" t="s">
        <v>202</v>
      </c>
      <c r="S19" s="223" t="s">
        <v>203</v>
      </c>
      <c r="T19" s="224" t="s">
        <v>204</v>
      </c>
      <c r="U19" s="224" t="s">
        <v>205</v>
      </c>
      <c r="V19" s="221" t="s">
        <v>206</v>
      </c>
      <c r="W19" s="225" t="s">
        <v>207</v>
      </c>
    </row>
    <row r="20" spans="1:24" ht="16.5" customHeight="1" x14ac:dyDescent="0.25">
      <c r="A20">
        <v>5</v>
      </c>
      <c r="B20" s="186" t="s">
        <v>8</v>
      </c>
      <c r="C20" s="99" t="s">
        <v>4</v>
      </c>
      <c r="D20" s="100" t="s">
        <v>5</v>
      </c>
      <c r="E20" s="100" t="s">
        <v>6</v>
      </c>
      <c r="F20" s="101" t="s">
        <v>7</v>
      </c>
      <c r="G20" s="103" t="s">
        <v>164</v>
      </c>
      <c r="H20" s="103">
        <v>2</v>
      </c>
      <c r="I20" s="99">
        <v>3</v>
      </c>
      <c r="J20" s="101">
        <v>4</v>
      </c>
      <c r="K20" s="99">
        <v>5</v>
      </c>
      <c r="L20" s="101">
        <v>6</v>
      </c>
      <c r="M20" s="103">
        <v>7</v>
      </c>
      <c r="N20" s="103" t="s">
        <v>172</v>
      </c>
      <c r="O20" s="103" t="s">
        <v>174</v>
      </c>
      <c r="P20" s="103">
        <v>9</v>
      </c>
      <c r="Q20" s="99">
        <v>10</v>
      </c>
      <c r="R20" s="100">
        <v>11</v>
      </c>
      <c r="S20" s="101">
        <v>12</v>
      </c>
      <c r="T20" s="103">
        <v>13</v>
      </c>
      <c r="U20" s="103">
        <v>14</v>
      </c>
      <c r="V20" s="99">
        <v>15</v>
      </c>
      <c r="W20" s="102">
        <v>16</v>
      </c>
    </row>
    <row r="21" spans="1:24" ht="15" customHeight="1" x14ac:dyDescent="0.25">
      <c r="A21">
        <v>6</v>
      </c>
      <c r="B21" s="186" t="s">
        <v>115</v>
      </c>
      <c r="C21" s="197" t="e">
        <f>C23/(C22*$B$19)</f>
        <v>#VALUE!</v>
      </c>
      <c r="D21" s="198" t="e">
        <f t="shared" ref="D21:V21" si="1">D23/(D22*$B$19)</f>
        <v>#VALUE!</v>
      </c>
      <c r="E21" s="198" t="e">
        <f t="shared" si="1"/>
        <v>#VALUE!</v>
      </c>
      <c r="F21" s="199" t="e">
        <f t="shared" si="1"/>
        <v>#VALUE!</v>
      </c>
      <c r="G21" s="200" t="e">
        <f t="shared" si="1"/>
        <v>#VALUE!</v>
      </c>
      <c r="H21" s="200" t="e">
        <f t="shared" si="1"/>
        <v>#VALUE!</v>
      </c>
      <c r="I21" s="197" t="e">
        <f t="shared" si="1"/>
        <v>#VALUE!</v>
      </c>
      <c r="J21" s="199" t="e">
        <f t="shared" si="1"/>
        <v>#VALUE!</v>
      </c>
      <c r="K21" s="197" t="e">
        <f t="shared" si="1"/>
        <v>#VALUE!</v>
      </c>
      <c r="L21" s="199" t="e">
        <f t="shared" si="1"/>
        <v>#VALUE!</v>
      </c>
      <c r="M21" s="200" t="e">
        <f t="shared" si="1"/>
        <v>#VALUE!</v>
      </c>
      <c r="N21" s="200" t="e">
        <f t="shared" si="1"/>
        <v>#VALUE!</v>
      </c>
      <c r="O21" s="200" t="e">
        <f t="shared" si="1"/>
        <v>#VALUE!</v>
      </c>
      <c r="P21" s="200" t="e">
        <f t="shared" si="1"/>
        <v>#VALUE!</v>
      </c>
      <c r="Q21" s="197" t="e">
        <f t="shared" si="1"/>
        <v>#VALUE!</v>
      </c>
      <c r="R21" s="198" t="e">
        <f t="shared" si="1"/>
        <v>#VALUE!</v>
      </c>
      <c r="S21" s="199" t="e">
        <f t="shared" si="1"/>
        <v>#VALUE!</v>
      </c>
      <c r="T21" s="200" t="e">
        <f t="shared" si="1"/>
        <v>#VALUE!</v>
      </c>
      <c r="U21" s="200" t="e">
        <f t="shared" si="1"/>
        <v>#VALUE!</v>
      </c>
      <c r="V21" s="197" t="e">
        <f t="shared" si="1"/>
        <v>#VALUE!</v>
      </c>
      <c r="W21" s="201" t="e">
        <f>W23/(W22*$B$19)</f>
        <v>#VALUE!</v>
      </c>
    </row>
    <row r="22" spans="1:24" x14ac:dyDescent="0.25">
      <c r="A22">
        <v>7</v>
      </c>
      <c r="B22" s="183" t="s">
        <v>25</v>
      </c>
      <c r="C22" s="202">
        <v>1</v>
      </c>
      <c r="D22" s="203">
        <v>1</v>
      </c>
      <c r="E22" s="203">
        <v>1</v>
      </c>
      <c r="F22" s="204">
        <v>1</v>
      </c>
      <c r="G22" s="205">
        <v>1</v>
      </c>
      <c r="H22" s="205">
        <v>1</v>
      </c>
      <c r="I22" s="202">
        <v>1</v>
      </c>
      <c r="J22" s="204">
        <v>1</v>
      </c>
      <c r="K22" s="202">
        <v>1</v>
      </c>
      <c r="L22" s="204">
        <v>1</v>
      </c>
      <c r="M22" s="205">
        <v>1</v>
      </c>
      <c r="N22" s="205">
        <v>1</v>
      </c>
      <c r="O22" s="205">
        <v>1</v>
      </c>
      <c r="P22" s="205">
        <v>1</v>
      </c>
      <c r="Q22" s="202">
        <v>1</v>
      </c>
      <c r="R22" s="203">
        <v>1</v>
      </c>
      <c r="S22" s="204">
        <v>1</v>
      </c>
      <c r="T22" s="205">
        <v>1</v>
      </c>
      <c r="U22" s="205">
        <v>1</v>
      </c>
      <c r="V22" s="202">
        <v>1</v>
      </c>
      <c r="W22" s="206">
        <v>1</v>
      </c>
    </row>
    <row r="23" spans="1:24" x14ac:dyDescent="0.25">
      <c r="A23">
        <v>8</v>
      </c>
      <c r="B23" s="183" t="s">
        <v>14</v>
      </c>
      <c r="C23" s="202" t="str">
        <f>Datensammler!C27</f>
        <v/>
      </c>
      <c r="D23" s="203" t="str">
        <f>Datensammler!C28</f>
        <v/>
      </c>
      <c r="E23" s="203" t="str">
        <f>Datensammler!C29</f>
        <v/>
      </c>
      <c r="F23" s="204" t="str">
        <f>Datensammler!C30</f>
        <v/>
      </c>
      <c r="G23" s="205" t="str">
        <f>Datensammler!C31</f>
        <v/>
      </c>
      <c r="H23" s="205" t="str">
        <f>Datensammler!C32</f>
        <v/>
      </c>
      <c r="I23" s="202" t="str">
        <f>Datensammler!C33</f>
        <v/>
      </c>
      <c r="J23" s="204" t="str">
        <f>Datensammler!C34</f>
        <v/>
      </c>
      <c r="K23" s="202" t="str">
        <f>Datensammler!C35</f>
        <v/>
      </c>
      <c r="L23" s="204" t="str">
        <f>Datensammler!C36</f>
        <v/>
      </c>
      <c r="M23" s="205" t="str">
        <f>Datensammler!C37</f>
        <v/>
      </c>
      <c r="N23" s="205" t="str">
        <f>Datensammler!C38</f>
        <v/>
      </c>
      <c r="O23" s="205" t="str">
        <f>Datensammler!C39</f>
        <v/>
      </c>
      <c r="P23" s="205" t="str">
        <f>Datensammler!C40</f>
        <v/>
      </c>
      <c r="Q23" s="202" t="str">
        <f>Datensammler!C41</f>
        <v/>
      </c>
      <c r="R23" s="203" t="str">
        <f>Datensammler!C42</f>
        <v/>
      </c>
      <c r="S23" s="204" t="str">
        <f>Datensammler!C43</f>
        <v/>
      </c>
      <c r="T23" s="205" t="str">
        <f>Datensammler!C44</f>
        <v/>
      </c>
      <c r="U23" s="205" t="str">
        <f>Datensammler!C45</f>
        <v/>
      </c>
      <c r="V23" s="202" t="str">
        <f>Datensammler!C46</f>
        <v/>
      </c>
      <c r="W23" s="206" t="str">
        <f>Datensammler!C47</f>
        <v/>
      </c>
    </row>
    <row r="25" spans="1:24" x14ac:dyDescent="0.25">
      <c r="C25" s="182"/>
      <c r="D25" s="182"/>
      <c r="E25" s="182"/>
      <c r="F25" s="182"/>
      <c r="G25" s="182"/>
      <c r="H25" s="182"/>
      <c r="I25" s="182"/>
      <c r="J25" s="182"/>
      <c r="K25" s="182"/>
      <c r="L25" s="182"/>
      <c r="M25" s="182"/>
      <c r="N25" s="182"/>
      <c r="O25" s="182"/>
      <c r="P25" s="182"/>
      <c r="Q25" s="182"/>
      <c r="R25" s="182"/>
      <c r="S25" s="182"/>
      <c r="T25" s="182"/>
      <c r="U25" s="182"/>
      <c r="V25" s="182"/>
      <c r="W25" s="182"/>
      <c r="X25" s="182"/>
    </row>
    <row r="26" spans="1:24" x14ac:dyDescent="0.25">
      <c r="B26" s="193" t="s">
        <v>139</v>
      </c>
    </row>
    <row r="28" spans="1:24" x14ac:dyDescent="0.25">
      <c r="A28">
        <v>1</v>
      </c>
      <c r="B28" s="184" t="s">
        <v>137</v>
      </c>
      <c r="C28" s="194" t="s">
        <v>116</v>
      </c>
      <c r="D28" s="195" t="s">
        <v>117</v>
      </c>
      <c r="E28" s="195" t="s">
        <v>118</v>
      </c>
      <c r="F28" s="195" t="s">
        <v>119</v>
      </c>
      <c r="G28" s="195" t="s">
        <v>120</v>
      </c>
      <c r="H28" s="195" t="s">
        <v>121</v>
      </c>
      <c r="I28" s="195" t="s">
        <v>122</v>
      </c>
      <c r="J28" s="195" t="s">
        <v>123</v>
      </c>
      <c r="K28" s="195" t="s">
        <v>130</v>
      </c>
      <c r="L28" s="195" t="s">
        <v>133</v>
      </c>
      <c r="M28" s="196" t="s">
        <v>136</v>
      </c>
      <c r="N28" s="194" t="s">
        <v>128</v>
      </c>
      <c r="O28" s="195" t="s">
        <v>129</v>
      </c>
      <c r="P28" s="196" t="s">
        <v>135</v>
      </c>
      <c r="Q28" s="194" t="s">
        <v>125</v>
      </c>
      <c r="R28" s="195" t="s">
        <v>127</v>
      </c>
      <c r="S28" s="196" t="s">
        <v>131</v>
      </c>
      <c r="T28" s="194" t="s">
        <v>124</v>
      </c>
      <c r="U28" s="195" t="s">
        <v>126</v>
      </c>
      <c r="V28" s="195" t="s">
        <v>132</v>
      </c>
      <c r="W28" s="196" t="s">
        <v>134</v>
      </c>
    </row>
    <row r="29" spans="1:24" x14ac:dyDescent="0.25">
      <c r="A29">
        <v>2</v>
      </c>
      <c r="B29" s="183" t="s">
        <v>41</v>
      </c>
      <c r="C29" s="383" t="s">
        <v>78</v>
      </c>
      <c r="D29" s="384"/>
      <c r="E29" s="384"/>
      <c r="F29" s="384"/>
      <c r="G29" s="384"/>
      <c r="H29" s="384"/>
      <c r="I29" s="384"/>
      <c r="J29" s="384"/>
      <c r="K29" s="384"/>
      <c r="L29" s="384"/>
      <c r="M29" s="385"/>
      <c r="N29" s="386" t="s">
        <v>208</v>
      </c>
      <c r="O29" s="387"/>
      <c r="P29" s="388"/>
      <c r="Q29" s="389" t="s">
        <v>80</v>
      </c>
      <c r="R29" s="390"/>
      <c r="S29" s="391"/>
      <c r="T29" s="392" t="s">
        <v>79</v>
      </c>
      <c r="U29" s="393"/>
      <c r="V29" s="393"/>
      <c r="W29" s="394"/>
    </row>
    <row r="30" spans="1:24" ht="95.1" customHeight="1" x14ac:dyDescent="0.25">
      <c r="A30">
        <v>4</v>
      </c>
      <c r="C30" s="187" t="str">
        <f t="shared" ref="C30:R32" si="2">HLOOKUP(C$28,$C$16:$X$23,$A30,0)</f>
        <v>Differenz
berechnen</v>
      </c>
      <c r="D30" s="189" t="str">
        <f t="shared" si="2"/>
        <v>Produkt
berechnen</v>
      </c>
      <c r="E30" s="189" t="str">
        <f t="shared" si="2"/>
        <v>Quotient
berechnen</v>
      </c>
      <c r="F30" s="189" t="str">
        <f t="shared" si="2"/>
        <v>Klammer
beachten</v>
      </c>
      <c r="G30" s="189" t="str">
        <f t="shared" si="2"/>
        <v>Subtrahend
ergänzen</v>
      </c>
      <c r="H30" s="189" t="str">
        <f t="shared" si="2"/>
        <v>Zahlenfolge
ergänzen</v>
      </c>
      <c r="I30" s="189" t="str">
        <f t="shared" si="2"/>
        <v>Rechen-
zeichen
ergänzen</v>
      </c>
      <c r="J30" s="189" t="str">
        <f t="shared" si="2"/>
        <v>Römische
Zahlen
zuordnen</v>
      </c>
      <c r="K30" s="189" t="str">
        <f t="shared" si="2"/>
        <v>Längen
(km)
ordnen</v>
      </c>
      <c r="L30" s="189" t="str">
        <f t="shared" si="2"/>
        <v>Größenwert
(km)
zuordnen</v>
      </c>
      <c r="M30" s="190" t="str">
        <f t="shared" si="2"/>
        <v>kombina-
torische
Aufgabe
lösen</v>
      </c>
      <c r="N30" s="187" t="str">
        <f t="shared" si="2"/>
        <v>Zeitpunkt
(Kalender)
ermitteln</v>
      </c>
      <c r="O30" s="189" t="str">
        <f t="shared" si="2"/>
        <v>Größenwert
(g)
ermitteln</v>
      </c>
      <c r="P30" s="190" t="str">
        <f t="shared" si="2"/>
        <v>Größenwert
(kg)
ermitteln</v>
      </c>
      <c r="Q30" s="289" t="s">
        <v>210</v>
      </c>
      <c r="R30" s="189" t="str">
        <f t="shared" si="2"/>
        <v>Zeitpunkt
(Kalender)
markieren</v>
      </c>
      <c r="S30" s="190" t="str">
        <f t="shared" ref="S30:W32" si="3">HLOOKUP(S$28,$C$16:$X$23,$A30,0)</f>
        <v>Informa-
tionen
nutzen</v>
      </c>
      <c r="T30" s="187" t="str">
        <f t="shared" si="3"/>
        <v>Rauminhalt
(Würfel)
bestimmen</v>
      </c>
      <c r="U30" s="291" t="s">
        <v>212</v>
      </c>
      <c r="V30" s="291" t="s">
        <v>213</v>
      </c>
      <c r="W30" s="190" t="str">
        <f t="shared" si="3"/>
        <v>parallele
Geraden
markieren</v>
      </c>
    </row>
    <row r="31" spans="1:24" x14ac:dyDescent="0.25">
      <c r="A31">
        <v>5</v>
      </c>
      <c r="B31" s="184" t="s">
        <v>8</v>
      </c>
      <c r="C31" s="226" t="str">
        <f t="shared" si="2"/>
        <v>1a</v>
      </c>
      <c r="D31" s="227" t="str">
        <f t="shared" si="2"/>
        <v>1b</v>
      </c>
      <c r="E31" s="227" t="str">
        <f t="shared" si="2"/>
        <v>1c</v>
      </c>
      <c r="F31" s="227" t="str">
        <f t="shared" si="2"/>
        <v>1d</v>
      </c>
      <c r="G31" s="227" t="str">
        <f t="shared" si="2"/>
        <v>1e</v>
      </c>
      <c r="H31" s="227">
        <f t="shared" si="2"/>
        <v>2</v>
      </c>
      <c r="I31" s="227">
        <f t="shared" si="2"/>
        <v>3</v>
      </c>
      <c r="J31" s="227">
        <f t="shared" si="2"/>
        <v>4</v>
      </c>
      <c r="K31" s="227">
        <f t="shared" si="2"/>
        <v>10</v>
      </c>
      <c r="L31" s="227">
        <f t="shared" si="2"/>
        <v>13</v>
      </c>
      <c r="M31" s="228">
        <f t="shared" si="2"/>
        <v>16</v>
      </c>
      <c r="N31" s="226" t="str">
        <f t="shared" si="2"/>
        <v>8b</v>
      </c>
      <c r="O31" s="227">
        <f t="shared" si="2"/>
        <v>9</v>
      </c>
      <c r="P31" s="228">
        <f t="shared" si="2"/>
        <v>15</v>
      </c>
      <c r="Q31" s="226">
        <f t="shared" si="2"/>
        <v>6</v>
      </c>
      <c r="R31" s="227" t="str">
        <f t="shared" si="2"/>
        <v>8a</v>
      </c>
      <c r="S31" s="228">
        <f t="shared" si="3"/>
        <v>11</v>
      </c>
      <c r="T31" s="226">
        <f t="shared" si="3"/>
        <v>5</v>
      </c>
      <c r="U31" s="227">
        <f t="shared" si="3"/>
        <v>7</v>
      </c>
      <c r="V31" s="227">
        <f t="shared" si="3"/>
        <v>12</v>
      </c>
      <c r="W31" s="228">
        <f t="shared" si="3"/>
        <v>14</v>
      </c>
    </row>
    <row r="32" spans="1:24" x14ac:dyDescent="0.25">
      <c r="A32">
        <v>6</v>
      </c>
      <c r="B32" s="186" t="s">
        <v>115</v>
      </c>
      <c r="C32" s="188" t="e">
        <f t="shared" si="2"/>
        <v>#VALUE!</v>
      </c>
      <c r="D32" s="191" t="e">
        <f t="shared" si="2"/>
        <v>#VALUE!</v>
      </c>
      <c r="E32" s="191" t="e">
        <f t="shared" si="2"/>
        <v>#VALUE!</v>
      </c>
      <c r="F32" s="191" t="e">
        <f t="shared" si="2"/>
        <v>#VALUE!</v>
      </c>
      <c r="G32" s="191" t="e">
        <f t="shared" si="2"/>
        <v>#VALUE!</v>
      </c>
      <c r="H32" s="191" t="e">
        <f t="shared" si="2"/>
        <v>#VALUE!</v>
      </c>
      <c r="I32" s="191" t="e">
        <f t="shared" si="2"/>
        <v>#VALUE!</v>
      </c>
      <c r="J32" s="191" t="e">
        <f t="shared" si="2"/>
        <v>#VALUE!</v>
      </c>
      <c r="K32" s="191" t="e">
        <f t="shared" si="2"/>
        <v>#VALUE!</v>
      </c>
      <c r="L32" s="191" t="e">
        <f t="shared" si="2"/>
        <v>#VALUE!</v>
      </c>
      <c r="M32" s="192" t="e">
        <f t="shared" si="2"/>
        <v>#VALUE!</v>
      </c>
      <c r="N32" s="188" t="e">
        <f t="shared" si="2"/>
        <v>#VALUE!</v>
      </c>
      <c r="O32" s="191" t="e">
        <f t="shared" si="2"/>
        <v>#VALUE!</v>
      </c>
      <c r="P32" s="192" t="e">
        <f t="shared" si="2"/>
        <v>#VALUE!</v>
      </c>
      <c r="Q32" s="188" t="e">
        <f t="shared" si="2"/>
        <v>#VALUE!</v>
      </c>
      <c r="R32" s="191" t="e">
        <f t="shared" si="2"/>
        <v>#VALUE!</v>
      </c>
      <c r="S32" s="192" t="e">
        <f t="shared" si="3"/>
        <v>#VALUE!</v>
      </c>
      <c r="T32" s="188" t="e">
        <f t="shared" si="3"/>
        <v>#VALUE!</v>
      </c>
      <c r="U32" s="191" t="e">
        <f t="shared" si="3"/>
        <v>#VALUE!</v>
      </c>
      <c r="V32" s="191" t="e">
        <f t="shared" si="3"/>
        <v>#VALUE!</v>
      </c>
      <c r="W32" s="192" t="e">
        <f t="shared" si="3"/>
        <v>#VALUE!</v>
      </c>
    </row>
    <row r="34" spans="2:19" x14ac:dyDescent="0.25">
      <c r="Q34" s="290" t="s">
        <v>209</v>
      </c>
      <c r="R34" s="290"/>
      <c r="S34" s="290"/>
    </row>
    <row r="35" spans="2:19" x14ac:dyDescent="0.25">
      <c r="C35" s="285" t="s">
        <v>2</v>
      </c>
      <c r="D35" s="281" t="s">
        <v>1</v>
      </c>
      <c r="E35" s="287" t="s">
        <v>3</v>
      </c>
      <c r="F35" s="283" t="s">
        <v>22</v>
      </c>
    </row>
    <row r="36" spans="2:19" ht="90" x14ac:dyDescent="0.25">
      <c r="C36" s="286" t="s">
        <v>28</v>
      </c>
      <c r="D36" s="282" t="s">
        <v>30</v>
      </c>
      <c r="E36" s="288" t="s">
        <v>156</v>
      </c>
      <c r="F36" s="284" t="s">
        <v>29</v>
      </c>
    </row>
    <row r="37" spans="2:19" x14ac:dyDescent="0.25">
      <c r="B37" s="186" t="s">
        <v>115</v>
      </c>
      <c r="C37" s="207" t="e">
        <f>C39/(C38*$B$19)</f>
        <v>#VALUE!</v>
      </c>
      <c r="D37" s="207" t="e">
        <f t="shared" ref="D37:F37" si="4">D39/(D38*$B$19)</f>
        <v>#VALUE!</v>
      </c>
      <c r="E37" s="207" t="e">
        <f t="shared" si="4"/>
        <v>#VALUE!</v>
      </c>
      <c r="F37" s="207" t="e">
        <f t="shared" si="4"/>
        <v>#VALUE!</v>
      </c>
    </row>
    <row r="38" spans="2:19" x14ac:dyDescent="0.25">
      <c r="B38" s="183" t="s">
        <v>25</v>
      </c>
      <c r="C38" s="208">
        <f t="shared" ref="C38:F39" si="5">SUMIF($C$17:$W$17,C$35,$C22:$W22)</f>
        <v>11</v>
      </c>
      <c r="D38" s="208">
        <f t="shared" si="5"/>
        <v>3</v>
      </c>
      <c r="E38" s="208">
        <f t="shared" si="5"/>
        <v>3</v>
      </c>
      <c r="F38" s="208">
        <f t="shared" si="5"/>
        <v>4</v>
      </c>
    </row>
    <row r="39" spans="2:19" x14ac:dyDescent="0.25">
      <c r="B39" s="183" t="s">
        <v>14</v>
      </c>
      <c r="C39" s="208">
        <f t="shared" si="5"/>
        <v>0</v>
      </c>
      <c r="D39" s="208">
        <f t="shared" si="5"/>
        <v>0</v>
      </c>
      <c r="E39" s="208">
        <f t="shared" si="5"/>
        <v>0</v>
      </c>
      <c r="F39" s="208">
        <f t="shared" si="5"/>
        <v>0</v>
      </c>
    </row>
    <row r="42" spans="2:19" x14ac:dyDescent="0.25">
      <c r="B42" s="193" t="s">
        <v>138</v>
      </c>
    </row>
    <row r="44" spans="2:19" x14ac:dyDescent="0.25">
      <c r="C44" s="211" t="s">
        <v>9</v>
      </c>
      <c r="D44" s="210" t="s">
        <v>10</v>
      </c>
      <c r="E44" s="209" t="s">
        <v>11</v>
      </c>
    </row>
    <row r="45" spans="2:19" ht="51.75" x14ac:dyDescent="0.25">
      <c r="C45" s="212" t="s">
        <v>152</v>
      </c>
      <c r="D45" s="213" t="s">
        <v>153</v>
      </c>
      <c r="E45" s="214" t="s">
        <v>154</v>
      </c>
    </row>
    <row r="46" spans="2:19" x14ac:dyDescent="0.25">
      <c r="B46" s="186" t="s">
        <v>115</v>
      </c>
      <c r="C46" s="207" t="e">
        <f>C48/(C47*$B$19)</f>
        <v>#VALUE!</v>
      </c>
      <c r="D46" s="207" t="e">
        <f t="shared" ref="D46:E46" si="6">D48/(D47*$B$19)</f>
        <v>#VALUE!</v>
      </c>
      <c r="E46" s="207" t="e">
        <f t="shared" si="6"/>
        <v>#VALUE!</v>
      </c>
    </row>
    <row r="47" spans="2:19" x14ac:dyDescent="0.25">
      <c r="B47" s="183" t="s">
        <v>25</v>
      </c>
      <c r="C47" s="208">
        <f t="shared" ref="C47:E48" si="7">SUMIF($C$18:$W$18,C$44,$C22:$W22)</f>
        <v>7</v>
      </c>
      <c r="D47" s="208">
        <f t="shared" si="7"/>
        <v>12</v>
      </c>
      <c r="E47" s="208">
        <f t="shared" si="7"/>
        <v>2</v>
      </c>
    </row>
    <row r="48" spans="2:19" x14ac:dyDescent="0.25">
      <c r="B48" s="183" t="s">
        <v>14</v>
      </c>
      <c r="C48" s="208">
        <f t="shared" si="7"/>
        <v>0</v>
      </c>
      <c r="D48" s="208">
        <f t="shared" si="7"/>
        <v>0</v>
      </c>
      <c r="E48" s="208">
        <f t="shared" si="7"/>
        <v>0</v>
      </c>
    </row>
    <row r="51" spans="2:5" x14ac:dyDescent="0.25">
      <c r="B51" s="193" t="s">
        <v>140</v>
      </c>
    </row>
    <row r="53" spans="2:5" x14ac:dyDescent="0.25">
      <c r="C53" s="215" t="s">
        <v>142</v>
      </c>
      <c r="D53" s="217" t="s">
        <v>143</v>
      </c>
      <c r="E53" s="219" t="s">
        <v>144</v>
      </c>
    </row>
    <row r="54" spans="2:5" ht="102.75" x14ac:dyDescent="0.25">
      <c r="C54" s="216" t="s">
        <v>216</v>
      </c>
      <c r="D54" s="218" t="s">
        <v>145</v>
      </c>
      <c r="E54" s="220" t="s">
        <v>217</v>
      </c>
    </row>
    <row r="55" spans="2:5" x14ac:dyDescent="0.25">
      <c r="B55" s="186" t="s">
        <v>115</v>
      </c>
      <c r="C55" s="207" t="e">
        <f ca="1">C57/(C56*$B$19)</f>
        <v>#VALUE!</v>
      </c>
      <c r="D55" s="207" t="e">
        <f t="shared" ref="D55:E55" ca="1" si="8">D57/(D56*$B$19)</f>
        <v>#VALUE!</v>
      </c>
      <c r="E55" s="207" t="e">
        <f t="shared" ca="1" si="8"/>
        <v>#VALUE!</v>
      </c>
    </row>
    <row r="56" spans="2:5" x14ac:dyDescent="0.25">
      <c r="B56" s="183" t="s">
        <v>25</v>
      </c>
      <c r="C56" s="208">
        <f t="shared" ref="C56:E57" ca="1" si="9">SUMIF($C$15:$X$15,C$53,$C22:$W22)</f>
        <v>3</v>
      </c>
      <c r="D56" s="208">
        <f t="shared" ca="1" si="9"/>
        <v>1</v>
      </c>
      <c r="E56" s="208">
        <f t="shared" ca="1" si="9"/>
        <v>1</v>
      </c>
    </row>
    <row r="57" spans="2:5" x14ac:dyDescent="0.25">
      <c r="B57" s="183" t="s">
        <v>14</v>
      </c>
      <c r="C57" s="208">
        <f t="shared" ca="1" si="9"/>
        <v>0</v>
      </c>
      <c r="D57" s="208">
        <f t="shared" ca="1" si="9"/>
        <v>0</v>
      </c>
      <c r="E57" s="208">
        <f t="shared" ca="1" si="9"/>
        <v>0</v>
      </c>
    </row>
  </sheetData>
  <mergeCells count="7">
    <mergeCell ref="V3:W3"/>
    <mergeCell ref="V4:W4"/>
    <mergeCell ref="V5:W5"/>
    <mergeCell ref="C29:M29"/>
    <mergeCell ref="N29:P29"/>
    <mergeCell ref="Q29:S29"/>
    <mergeCell ref="T29:W29"/>
  </mergeCells>
  <conditionalFormatting sqref="C17:V17">
    <cfRule type="cellIs" dxfId="18" priority="15" operator="equal">
      <formula>"MS"</formula>
    </cfRule>
    <cfRule type="cellIs" dxfId="17" priority="16" operator="equal">
      <formula>"RF"</formula>
    </cfRule>
    <cfRule type="cellIs" dxfId="16" priority="17" operator="equal">
      <formula>"DHW"</formula>
    </cfRule>
    <cfRule type="cellIs" dxfId="15" priority="18" operator="equal">
      <formula>"GM"</formula>
    </cfRule>
    <cfRule type="cellIs" dxfId="14" priority="19" operator="equal">
      <formula>"ZO"</formula>
    </cfRule>
  </conditionalFormatting>
  <conditionalFormatting sqref="W17">
    <cfRule type="cellIs" dxfId="13" priority="10" operator="equal">
      <formula>"MS"</formula>
    </cfRule>
    <cfRule type="cellIs" dxfId="12" priority="11" operator="equal">
      <formula>"RF"</formula>
    </cfRule>
    <cfRule type="cellIs" dxfId="11" priority="12" operator="equal">
      <formula>"DHW"</formula>
    </cfRule>
    <cfRule type="cellIs" dxfId="10" priority="13" operator="equal">
      <formula>"GM"</formula>
    </cfRule>
    <cfRule type="cellIs" dxfId="9" priority="14" operator="equal">
      <formula>"ZO"</formula>
    </cfRule>
  </conditionalFormatting>
  <conditionalFormatting sqref="C18">
    <cfRule type="cellIs" dxfId="8" priority="7" operator="equal">
      <formula>"III"</formula>
    </cfRule>
    <cfRule type="cellIs" dxfId="7" priority="8" operator="equal">
      <formula>"II"</formula>
    </cfRule>
    <cfRule type="cellIs" dxfId="6" priority="9" operator="equal">
      <formula>"I"</formula>
    </cfRule>
  </conditionalFormatting>
  <conditionalFormatting sqref="D18:V18">
    <cfRule type="cellIs" dxfId="5" priority="4" operator="equal">
      <formula>"III"</formula>
    </cfRule>
    <cfRule type="cellIs" dxfId="4" priority="5" operator="equal">
      <formula>"II"</formula>
    </cfRule>
    <cfRule type="cellIs" dxfId="3" priority="6" operator="equal">
      <formula>"I"</formula>
    </cfRule>
  </conditionalFormatting>
  <conditionalFormatting sqref="W18">
    <cfRule type="cellIs" dxfId="2" priority="1" operator="equal">
      <formula>"III"</formula>
    </cfRule>
    <cfRule type="cellIs" dxfId="1" priority="2" operator="equal">
      <formula>"II"</formula>
    </cfRule>
    <cfRule type="cellIs" dxfId="0" priority="3" operator="equal">
      <formula>"I"</formula>
    </cfRule>
  </conditionalFormatting>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C30" sqref="C30"/>
    </sheetView>
  </sheetViews>
  <sheetFormatPr baseColWidth="10" defaultRowHeight="15" x14ac:dyDescent="0.25"/>
  <cols>
    <col min="3" max="3" width="37" customWidth="1"/>
    <col min="4" max="7" width="7" customWidth="1"/>
  </cols>
  <sheetData>
    <row r="1" spans="2:7" x14ac:dyDescent="0.25">
      <c r="B1" t="s">
        <v>184</v>
      </c>
      <c r="C1" t="s">
        <v>185</v>
      </c>
      <c r="D1" s="125" t="s">
        <v>191</v>
      </c>
      <c r="E1" s="125" t="s">
        <v>186</v>
      </c>
      <c r="F1" s="125" t="s">
        <v>187</v>
      </c>
      <c r="G1" s="125" t="s">
        <v>188</v>
      </c>
    </row>
    <row r="2" spans="2:7" x14ac:dyDescent="0.25">
      <c r="B2" s="125" t="s">
        <v>4</v>
      </c>
      <c r="C2" t="s">
        <v>90</v>
      </c>
      <c r="D2" s="125">
        <v>1</v>
      </c>
      <c r="E2" s="125" t="s">
        <v>9</v>
      </c>
      <c r="F2" s="125" t="s">
        <v>2</v>
      </c>
      <c r="G2" s="125"/>
    </row>
    <row r="3" spans="2:7" x14ac:dyDescent="0.25">
      <c r="B3" s="125" t="s">
        <v>5</v>
      </c>
      <c r="C3" t="s">
        <v>93</v>
      </c>
      <c r="D3" s="125">
        <v>1</v>
      </c>
      <c r="E3" s="125" t="s">
        <v>9</v>
      </c>
      <c r="F3" s="125" t="s">
        <v>2</v>
      </c>
      <c r="G3" s="125"/>
    </row>
    <row r="4" spans="2:7" x14ac:dyDescent="0.25">
      <c r="B4" s="125" t="s">
        <v>6</v>
      </c>
      <c r="C4" t="s">
        <v>91</v>
      </c>
      <c r="D4" s="125">
        <v>1</v>
      </c>
      <c r="E4" s="125" t="s">
        <v>9</v>
      </c>
      <c r="F4" s="125" t="s">
        <v>2</v>
      </c>
      <c r="G4" s="125"/>
    </row>
    <row r="5" spans="2:7" x14ac:dyDescent="0.25">
      <c r="B5" s="125" t="s">
        <v>7</v>
      </c>
      <c r="C5" t="s">
        <v>92</v>
      </c>
      <c r="D5" s="125">
        <v>1</v>
      </c>
      <c r="E5" s="125" t="s">
        <v>10</v>
      </c>
      <c r="F5" s="125" t="s">
        <v>2</v>
      </c>
      <c r="G5" s="125"/>
    </row>
    <row r="6" spans="2:7" x14ac:dyDescent="0.25">
      <c r="B6" s="125" t="s">
        <v>164</v>
      </c>
      <c r="C6" t="s">
        <v>165</v>
      </c>
      <c r="D6" s="125">
        <v>1</v>
      </c>
      <c r="E6" s="125" t="s">
        <v>9</v>
      </c>
      <c r="F6" s="125" t="s">
        <v>2</v>
      </c>
      <c r="G6" s="125"/>
    </row>
    <row r="7" spans="2:7" x14ac:dyDescent="0.25">
      <c r="B7" s="125">
        <v>2</v>
      </c>
      <c r="C7" t="s">
        <v>166</v>
      </c>
      <c r="D7" s="125">
        <v>1</v>
      </c>
      <c r="E7" s="125" t="s">
        <v>10</v>
      </c>
      <c r="F7" s="125" t="s">
        <v>2</v>
      </c>
      <c r="G7" s="125"/>
    </row>
    <row r="8" spans="2:7" x14ac:dyDescent="0.25">
      <c r="B8" s="125">
        <v>3</v>
      </c>
      <c r="C8" t="s">
        <v>167</v>
      </c>
      <c r="D8" s="125">
        <v>1</v>
      </c>
      <c r="E8" s="125" t="s">
        <v>10</v>
      </c>
      <c r="F8" s="125" t="s">
        <v>2</v>
      </c>
      <c r="G8" s="125" t="s">
        <v>142</v>
      </c>
    </row>
    <row r="9" spans="2:7" x14ac:dyDescent="0.25">
      <c r="B9" s="125">
        <v>4</v>
      </c>
      <c r="C9" t="s">
        <v>168</v>
      </c>
      <c r="D9" s="125">
        <v>1</v>
      </c>
      <c r="E9" s="125" t="s">
        <v>10</v>
      </c>
      <c r="F9" s="125" t="s">
        <v>2</v>
      </c>
      <c r="G9" s="125"/>
    </row>
    <row r="10" spans="2:7" x14ac:dyDescent="0.25">
      <c r="B10" s="125">
        <v>5</v>
      </c>
      <c r="C10" t="s">
        <v>169</v>
      </c>
      <c r="D10" s="125">
        <v>1</v>
      </c>
      <c r="E10" s="125" t="s">
        <v>10</v>
      </c>
      <c r="F10" s="125" t="s">
        <v>22</v>
      </c>
      <c r="G10" s="125" t="s">
        <v>142</v>
      </c>
    </row>
    <row r="11" spans="2:7" x14ac:dyDescent="0.25">
      <c r="B11" s="125">
        <v>6</v>
      </c>
      <c r="C11" t="s">
        <v>170</v>
      </c>
      <c r="D11" s="125">
        <v>1</v>
      </c>
      <c r="E11" s="125" t="s">
        <v>10</v>
      </c>
      <c r="F11" s="125" t="s">
        <v>3</v>
      </c>
      <c r="G11" s="125"/>
    </row>
    <row r="12" spans="2:7" x14ac:dyDescent="0.25">
      <c r="B12" s="125">
        <v>7</v>
      </c>
      <c r="C12" t="s">
        <v>171</v>
      </c>
      <c r="D12" s="125">
        <v>1</v>
      </c>
      <c r="E12" s="125" t="s">
        <v>10</v>
      </c>
      <c r="F12" s="125" t="s">
        <v>22</v>
      </c>
      <c r="G12" s="125"/>
    </row>
    <row r="13" spans="2:7" x14ac:dyDescent="0.25">
      <c r="B13" s="125" t="s">
        <v>172</v>
      </c>
      <c r="C13" t="s">
        <v>173</v>
      </c>
      <c r="D13" s="125">
        <v>1</v>
      </c>
      <c r="E13" s="125" t="s">
        <v>9</v>
      </c>
      <c r="F13" s="125" t="s">
        <v>3</v>
      </c>
      <c r="G13" s="125"/>
    </row>
    <row r="14" spans="2:7" x14ac:dyDescent="0.25">
      <c r="B14" s="125" t="s">
        <v>174</v>
      </c>
      <c r="C14" t="s">
        <v>175</v>
      </c>
      <c r="D14" s="125">
        <v>1</v>
      </c>
      <c r="E14" s="125" t="s">
        <v>10</v>
      </c>
      <c r="F14" s="125" t="s">
        <v>1</v>
      </c>
      <c r="G14" s="125"/>
    </row>
    <row r="15" spans="2:7" x14ac:dyDescent="0.25">
      <c r="B15" s="125">
        <v>9</v>
      </c>
      <c r="C15" t="s">
        <v>176</v>
      </c>
      <c r="D15" s="125">
        <v>1</v>
      </c>
      <c r="E15" s="125" t="s">
        <v>11</v>
      </c>
      <c r="F15" s="125" t="s">
        <v>1</v>
      </c>
      <c r="G15" s="125" t="s">
        <v>142</v>
      </c>
    </row>
    <row r="16" spans="2:7" x14ac:dyDescent="0.25">
      <c r="B16" s="125">
        <v>10</v>
      </c>
      <c r="C16" t="s">
        <v>177</v>
      </c>
      <c r="D16" s="125">
        <v>1</v>
      </c>
      <c r="E16" s="125" t="s">
        <v>9</v>
      </c>
      <c r="F16" s="125" t="s">
        <v>2</v>
      </c>
      <c r="G16" s="125"/>
    </row>
    <row r="17" spans="2:7" x14ac:dyDescent="0.25">
      <c r="B17" s="125">
        <v>11</v>
      </c>
      <c r="C17" t="s">
        <v>178</v>
      </c>
      <c r="D17" s="125">
        <v>1</v>
      </c>
      <c r="E17" s="125" t="s">
        <v>11</v>
      </c>
      <c r="F17" s="125" t="s">
        <v>3</v>
      </c>
      <c r="G17" s="125" t="s">
        <v>189</v>
      </c>
    </row>
    <row r="18" spans="2:7" x14ac:dyDescent="0.25">
      <c r="B18" s="125">
        <v>12</v>
      </c>
      <c r="C18" t="s">
        <v>179</v>
      </c>
      <c r="D18" s="125">
        <v>1</v>
      </c>
      <c r="E18" s="125" t="s">
        <v>10</v>
      </c>
      <c r="F18" s="125" t="s">
        <v>22</v>
      </c>
      <c r="G18" s="125"/>
    </row>
    <row r="19" spans="2:7" x14ac:dyDescent="0.25">
      <c r="B19" s="125">
        <v>13</v>
      </c>
      <c r="C19" t="s">
        <v>180</v>
      </c>
      <c r="D19" s="125">
        <v>1</v>
      </c>
      <c r="E19" s="125" t="s">
        <v>10</v>
      </c>
      <c r="F19" s="125" t="s">
        <v>2</v>
      </c>
      <c r="G19" s="125"/>
    </row>
    <row r="20" spans="2:7" x14ac:dyDescent="0.25">
      <c r="B20" s="125">
        <v>14</v>
      </c>
      <c r="C20" t="s">
        <v>181</v>
      </c>
      <c r="D20" s="125">
        <v>1</v>
      </c>
      <c r="E20" s="125" t="s">
        <v>9</v>
      </c>
      <c r="F20" s="125" t="s">
        <v>22</v>
      </c>
      <c r="G20" s="125"/>
    </row>
    <row r="21" spans="2:7" x14ac:dyDescent="0.25">
      <c r="B21" s="125">
        <v>15</v>
      </c>
      <c r="C21" t="s">
        <v>182</v>
      </c>
      <c r="D21" s="125">
        <v>1</v>
      </c>
      <c r="E21" s="125" t="s">
        <v>10</v>
      </c>
      <c r="F21" s="125" t="s">
        <v>1</v>
      </c>
      <c r="G21" s="125" t="s">
        <v>144</v>
      </c>
    </row>
    <row r="22" spans="2:7" x14ac:dyDescent="0.25">
      <c r="B22" s="125">
        <v>16</v>
      </c>
      <c r="C22" t="s">
        <v>183</v>
      </c>
      <c r="D22" s="125">
        <v>1</v>
      </c>
      <c r="E22" s="125" t="s">
        <v>10</v>
      </c>
      <c r="F22" s="125" t="s">
        <v>2</v>
      </c>
      <c r="G22" s="125"/>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Klasse</vt:lpstr>
      <vt:lpstr>Auswertung Klasse</vt:lpstr>
      <vt:lpstr>Datensammler</vt:lpstr>
      <vt:lpstr>Auswertung Schule</vt:lpstr>
      <vt:lpstr>Anleitung</vt:lpstr>
      <vt:lpstr>K_Dat</vt:lpstr>
      <vt:lpstr>S_Dat</vt:lpstr>
      <vt:lpstr>Tabelle1</vt:lpstr>
      <vt:lpstr>Datensammler!Druckbereich</vt:lpstr>
      <vt:lpstr>Klasse!Druckbereich</vt:lpstr>
      <vt:lpstr>Datensammler!Drucktitel</vt:lpstr>
    </vt:vector>
  </TitlesOfParts>
  <Company>Landesinstitut für Schulqualität und Lehrerbildung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Schoebbel, Christiane</dc:creator>
  <cp:lastModifiedBy>Bouillon, Oliver</cp:lastModifiedBy>
  <cp:lastPrinted>2019-03-20T14:21:59Z</cp:lastPrinted>
  <dcterms:created xsi:type="dcterms:W3CDTF">2017-03-13T07:48:10Z</dcterms:created>
  <dcterms:modified xsi:type="dcterms:W3CDTF">2021-06-09T12:58:19Z</dcterms:modified>
</cp:coreProperties>
</file>