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ml.chartshapes+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harts/chart13.xml" ContentType="application/vnd.openxmlformats-officedocument.drawingml.chart+xml"/>
  <Override PartName="/xl/drawings/drawing15.xml" ContentType="application/vnd.openxmlformats-officedocument.drawingml.chartshapes+xml"/>
  <Override PartName="/xl/charts/chart14.xml" ContentType="application/vnd.openxmlformats-officedocument.drawingml.chart+xml"/>
  <Override PartName="/xl/drawings/drawing16.xml" ContentType="application/vnd.openxmlformats-officedocument.drawingml.chartshapes+xml"/>
  <Override PartName="/xl/charts/chart15.xml" ContentType="application/vnd.openxmlformats-officedocument.drawingml.chart+xml"/>
  <Override PartName="/xl/drawings/drawing17.xml" ContentType="application/vnd.openxmlformats-officedocument.drawingml.chartshapes+xml"/>
  <Override PartName="/xl/charts/chart16.xml" ContentType="application/vnd.openxmlformats-officedocument.drawingml.chart+xml"/>
  <Override PartName="/xl/drawings/drawing18.xml" ContentType="application/vnd.openxmlformats-officedocument.drawingml.chartshapes+xml"/>
  <Override PartName="/xl/charts/chart17.xml" ContentType="application/vnd.openxmlformats-officedocument.drawingml.chart+xml"/>
  <Override PartName="/xl/drawings/drawing19.xml" ContentType="application/vnd.openxmlformats-officedocument.drawingml.chartshapes+xml"/>
  <Override PartName="/xl/charts/chart18.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150" windowWidth="18915" windowHeight="12015" activeTab="4"/>
  </bookViews>
  <sheets>
    <sheet name="Klasse" sheetId="1" r:id="rId1"/>
    <sheet name="Auswertung Klasse" sheetId="11" r:id="rId2"/>
    <sheet name="Meldedaten" sheetId="9" r:id="rId3"/>
    <sheet name="Auswertung Schule" sheetId="14" r:id="rId4"/>
    <sheet name="Anleitung" sheetId="10" r:id="rId5"/>
    <sheet name="K_Dat" sheetId="2" state="hidden" r:id="rId6"/>
    <sheet name="S_Dat" sheetId="13" state="hidden" r:id="rId7"/>
    <sheet name="Tabelle2" sheetId="12" state="hidden" r:id="rId8"/>
  </sheets>
  <definedNames>
    <definedName name="_xlnm.Print_Area" localSheetId="0">Klasse!$A$5:$AA$47</definedName>
    <definedName name="_xlnm.Print_Area" localSheetId="2">Meldedaten!$A$4:$C$54</definedName>
    <definedName name="_xlnm.Print_Titles" localSheetId="2">Meldedaten!$4:$5</definedName>
  </definedNames>
  <calcPr calcId="145621"/>
</workbook>
</file>

<file path=xl/calcChain.xml><?xml version="1.0" encoding="utf-8"?>
<calcChain xmlns="http://schemas.openxmlformats.org/spreadsheetml/2006/main">
  <c r="E16" i="9" l="1"/>
  <c r="C16" i="9"/>
  <c r="Z47" i="1"/>
  <c r="D47" i="2" l="1"/>
  <c r="A2" i="14"/>
  <c r="E56" i="13"/>
  <c r="D56" i="13"/>
  <c r="C56" i="13"/>
  <c r="E47" i="13"/>
  <c r="D47" i="13"/>
  <c r="C47" i="13"/>
  <c r="F38" i="13"/>
  <c r="E38" i="13"/>
  <c r="D38" i="13"/>
  <c r="C38" i="13"/>
  <c r="X31" i="13"/>
  <c r="W31" i="13"/>
  <c r="V31" i="13"/>
  <c r="U31" i="13"/>
  <c r="T31" i="13"/>
  <c r="S31" i="13"/>
  <c r="R31" i="13"/>
  <c r="Q31" i="13"/>
  <c r="P31" i="13"/>
  <c r="O31" i="13"/>
  <c r="N31" i="13"/>
  <c r="M31" i="13"/>
  <c r="L31" i="13"/>
  <c r="K31" i="13"/>
  <c r="J31" i="13"/>
  <c r="I31" i="13"/>
  <c r="H31" i="13"/>
  <c r="G31" i="13"/>
  <c r="F31" i="13"/>
  <c r="E31" i="13"/>
  <c r="D31" i="13"/>
  <c r="C31" i="13"/>
  <c r="X30" i="13"/>
  <c r="W30" i="13"/>
  <c r="V30" i="13"/>
  <c r="U30" i="13"/>
  <c r="T30" i="13"/>
  <c r="S30" i="13"/>
  <c r="R30" i="13"/>
  <c r="Q30" i="13"/>
  <c r="P30" i="13"/>
  <c r="O30" i="13"/>
  <c r="N30" i="13"/>
  <c r="M30" i="13"/>
  <c r="L30" i="13"/>
  <c r="K30" i="13"/>
  <c r="J30" i="13"/>
  <c r="I30" i="13"/>
  <c r="H30" i="13"/>
  <c r="G30" i="13"/>
  <c r="F30" i="13"/>
  <c r="E30" i="13"/>
  <c r="D30" i="13"/>
  <c r="C30" i="13"/>
  <c r="C13" i="2" l="1"/>
  <c r="A2" i="11" s="1"/>
  <c r="E47" i="2"/>
  <c r="C47" i="2"/>
  <c r="A7" i="1"/>
  <c r="D56" i="2"/>
  <c r="E56" i="2"/>
  <c r="C56" i="2"/>
  <c r="D38" i="2"/>
  <c r="E38" i="2"/>
  <c r="F38" i="2"/>
  <c r="C38" i="2"/>
  <c r="C30" i="2"/>
  <c r="D30" i="2"/>
  <c r="E30" i="2"/>
  <c r="F30" i="2"/>
  <c r="G30" i="2"/>
  <c r="H30" i="2"/>
  <c r="I30" i="2"/>
  <c r="J30" i="2"/>
  <c r="K30" i="2"/>
  <c r="L30" i="2"/>
  <c r="M30" i="2"/>
  <c r="N30" i="2"/>
  <c r="O30" i="2"/>
  <c r="P30" i="2"/>
  <c r="Q30" i="2"/>
  <c r="R30" i="2"/>
  <c r="S30" i="2"/>
  <c r="T30" i="2"/>
  <c r="U30" i="2"/>
  <c r="V30" i="2"/>
  <c r="W30" i="2"/>
  <c r="X30" i="2"/>
  <c r="W46" i="1" l="1"/>
  <c r="E15" i="9" s="1"/>
  <c r="T4" i="2" s="1"/>
  <c r="V46" i="1"/>
  <c r="E14" i="9" s="1"/>
  <c r="S4" i="2" s="1"/>
  <c r="U46" i="1"/>
  <c r="E13" i="9" s="1"/>
  <c r="R4" i="2" s="1"/>
  <c r="T46" i="1"/>
  <c r="E12" i="9" s="1"/>
  <c r="Q4" i="2" s="1"/>
  <c r="F9" i="11" s="1"/>
  <c r="S46" i="1"/>
  <c r="E11" i="9" s="1"/>
  <c r="P4" i="2" s="1"/>
  <c r="R46" i="1"/>
  <c r="S41" i="1"/>
  <c r="E42" i="9" s="1"/>
  <c r="T41" i="1"/>
  <c r="E43" i="9" s="1"/>
  <c r="R8" i="2" l="1"/>
  <c r="G11" i="11" s="1"/>
  <c r="G9" i="11"/>
  <c r="S8" i="2"/>
  <c r="H11" i="11" s="1"/>
  <c r="H9" i="11"/>
  <c r="P8" i="2"/>
  <c r="E11" i="11" s="1"/>
  <c r="E9" i="11"/>
  <c r="T8" i="2"/>
  <c r="I11" i="11" s="1"/>
  <c r="I9" i="11"/>
  <c r="S23" i="2"/>
  <c r="R23" i="2"/>
  <c r="E10" i="9"/>
  <c r="O4" i="2" s="1"/>
  <c r="D9" i="11" s="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11" i="1"/>
  <c r="C18" i="9" l="1"/>
  <c r="C17" i="9"/>
  <c r="C9" i="9"/>
  <c r="C49" i="9" l="1"/>
  <c r="C26" i="9"/>
  <c r="C8" i="9"/>
  <c r="AA13" i="1" l="1"/>
  <c r="AA14" i="1"/>
  <c r="AA17" i="1"/>
  <c r="AA18" i="1"/>
  <c r="AA22" i="1"/>
  <c r="AA25" i="1"/>
  <c r="AA26" i="1"/>
  <c r="AA30" i="1"/>
  <c r="AA34" i="1"/>
  <c r="AA37" i="1"/>
  <c r="AA38" i="1"/>
  <c r="AA15" i="1"/>
  <c r="AA16" i="1"/>
  <c r="AA19" i="1"/>
  <c r="AA20" i="1"/>
  <c r="AA21" i="1"/>
  <c r="AA23" i="1"/>
  <c r="AA24" i="1"/>
  <c r="AA27" i="1"/>
  <c r="AA28" i="1"/>
  <c r="AA29" i="1"/>
  <c r="AA31" i="1"/>
  <c r="AA32" i="1"/>
  <c r="AA33" i="1"/>
  <c r="AA35" i="1"/>
  <c r="AA36" i="1"/>
  <c r="AA39" i="1"/>
  <c r="AA40" i="1"/>
  <c r="AA12" i="1" l="1"/>
  <c r="AA11" i="1" l="1"/>
  <c r="E41" i="1" l="1"/>
  <c r="F41" i="1"/>
  <c r="G41" i="1"/>
  <c r="H41" i="1"/>
  <c r="I41" i="1"/>
  <c r="J41" i="1"/>
  <c r="K41" i="1"/>
  <c r="L41" i="1"/>
  <c r="M41" i="1"/>
  <c r="N41" i="1"/>
  <c r="O41" i="1"/>
  <c r="P41" i="1"/>
  <c r="Q41" i="1"/>
  <c r="R41" i="1"/>
  <c r="U41" i="1"/>
  <c r="V41" i="1"/>
  <c r="W41" i="1"/>
  <c r="X41" i="1"/>
  <c r="Y41" i="1"/>
  <c r="D41" i="1"/>
  <c r="C15" i="9"/>
  <c r="T4" i="13" s="1"/>
  <c r="C14" i="9"/>
  <c r="S4" i="13" s="1"/>
  <c r="C13" i="9"/>
  <c r="R4" i="13" s="1"/>
  <c r="C12" i="9"/>
  <c r="Q4" i="13" s="1"/>
  <c r="F9" i="14" s="1"/>
  <c r="C11" i="9"/>
  <c r="P4" i="13" s="1"/>
  <c r="C10" i="9"/>
  <c r="O4" i="13" s="1"/>
  <c r="D9" i="14" s="1"/>
  <c r="Z9" i="1"/>
  <c r="E9" i="14" l="1"/>
  <c r="T8" i="13"/>
  <c r="I11" i="14" s="1"/>
  <c r="I9" i="14"/>
  <c r="G9" i="14"/>
  <c r="S8" i="13"/>
  <c r="H11" i="14" s="1"/>
  <c r="H9" i="14"/>
  <c r="E44" i="9"/>
  <c r="T23" i="2" s="1"/>
  <c r="D57" i="2" s="1"/>
  <c r="E34" i="9"/>
  <c r="J23" i="2" s="1"/>
  <c r="E30" i="9"/>
  <c r="F23" i="2" s="1"/>
  <c r="E45" i="9"/>
  <c r="U23" i="2" s="1"/>
  <c r="E57" i="2" s="1"/>
  <c r="E31" i="9"/>
  <c r="G23" i="2" s="1"/>
  <c r="E48" i="9"/>
  <c r="X23" i="2" s="1"/>
  <c r="E33" i="9"/>
  <c r="I23" i="2" s="1"/>
  <c r="E29" i="9"/>
  <c r="E23" i="2" s="1"/>
  <c r="E35" i="9"/>
  <c r="K23" i="2" s="1"/>
  <c r="E47" i="9"/>
  <c r="W23" i="2" s="1"/>
  <c r="E46" i="9"/>
  <c r="V23" i="2" s="1"/>
  <c r="E36" i="9"/>
  <c r="L23" i="2" s="1"/>
  <c r="E32" i="9"/>
  <c r="H23" i="2" s="1"/>
  <c r="E28" i="9"/>
  <c r="D23" i="2" s="1"/>
  <c r="E27" i="9"/>
  <c r="C23" i="2" s="1"/>
  <c r="C48" i="9"/>
  <c r="X23" i="13" s="1"/>
  <c r="C46" i="9"/>
  <c r="V23" i="13" s="1"/>
  <c r="C43" i="9"/>
  <c r="S23" i="13" s="1"/>
  <c r="E41" i="9"/>
  <c r="C42" i="9"/>
  <c r="R23" i="13" s="1"/>
  <c r="E40" i="9"/>
  <c r="P23" i="2" s="1"/>
  <c r="E39" i="9"/>
  <c r="O23" i="2" s="1"/>
  <c r="E38" i="9"/>
  <c r="N23" i="2" s="1"/>
  <c r="E48" i="2" s="1"/>
  <c r="E37" i="9"/>
  <c r="M23" i="2" s="1"/>
  <c r="C30" i="9"/>
  <c r="F23" i="13" s="1"/>
  <c r="C28" i="9"/>
  <c r="D23" i="13" s="1"/>
  <c r="N3" i="1"/>
  <c r="V47" i="1"/>
  <c r="E23" i="9" s="1"/>
  <c r="T47" i="1"/>
  <c r="E21" i="9" s="1"/>
  <c r="R47" i="1"/>
  <c r="W47" i="1"/>
  <c r="E24" i="9" s="1"/>
  <c r="U47" i="1"/>
  <c r="E22" i="9" s="1"/>
  <c r="S47" i="1"/>
  <c r="E20" i="9" s="1"/>
  <c r="C31" i="9" l="1"/>
  <c r="G23" i="13" s="1"/>
  <c r="C32" i="9"/>
  <c r="H23" i="13" s="1"/>
  <c r="C36" i="9"/>
  <c r="L23" i="13" s="1"/>
  <c r="C44" i="9"/>
  <c r="T23" i="13" s="1"/>
  <c r="D57" i="13" s="1"/>
  <c r="D48" i="2"/>
  <c r="C22" i="9"/>
  <c r="R5" i="13" s="1"/>
  <c r="G17" i="14" s="1"/>
  <c r="R5" i="2"/>
  <c r="G17" i="11" s="1"/>
  <c r="C23" i="9"/>
  <c r="S5" i="13" s="1"/>
  <c r="S5" i="2"/>
  <c r="H17" i="11" s="1"/>
  <c r="C24" i="9"/>
  <c r="T5" i="13" s="1"/>
  <c r="T5" i="2"/>
  <c r="I17" i="11" s="1"/>
  <c r="C20" i="9"/>
  <c r="P5" i="13" s="1"/>
  <c r="P5" i="2"/>
  <c r="C21" i="9"/>
  <c r="Q5" i="13" s="1"/>
  <c r="Q5" i="2"/>
  <c r="C57" i="2"/>
  <c r="C34" i="9"/>
  <c r="J23" i="13" s="1"/>
  <c r="C35" i="9"/>
  <c r="K23" i="13" s="1"/>
  <c r="C29" i="9"/>
  <c r="E23" i="13" s="1"/>
  <c r="C33" i="9"/>
  <c r="I23" i="13" s="1"/>
  <c r="F39" i="2"/>
  <c r="C45" i="9"/>
  <c r="U23" i="13" s="1"/>
  <c r="E57" i="13" s="1"/>
  <c r="C47" i="9"/>
  <c r="W23" i="13" s="1"/>
  <c r="C39" i="2"/>
  <c r="D39" i="2"/>
  <c r="Q23" i="2"/>
  <c r="E39" i="2" s="1"/>
  <c r="C27" i="9"/>
  <c r="C23" i="13" s="1"/>
  <c r="X46" i="1"/>
  <c r="O44" i="1"/>
  <c r="C41" i="9"/>
  <c r="Q23" i="13" s="1"/>
  <c r="E39" i="13" s="1"/>
  <c r="C40" i="9"/>
  <c r="P23" i="13" s="1"/>
  <c r="C39" i="9"/>
  <c r="O23" i="13" s="1"/>
  <c r="C38" i="9"/>
  <c r="N23" i="13" s="1"/>
  <c r="C37" i="9"/>
  <c r="M23" i="13" s="1"/>
  <c r="E7" i="9"/>
  <c r="S42" i="1"/>
  <c r="T42" i="1"/>
  <c r="E19" i="9"/>
  <c r="X47" i="1"/>
  <c r="E42" i="1"/>
  <c r="G42" i="1"/>
  <c r="I42" i="1"/>
  <c r="K42" i="1"/>
  <c r="M42" i="1"/>
  <c r="O42" i="1"/>
  <c r="Q42" i="1"/>
  <c r="U42" i="1"/>
  <c r="W42" i="1"/>
  <c r="Y42" i="1"/>
  <c r="V42" i="1"/>
  <c r="D42" i="1"/>
  <c r="F42" i="1"/>
  <c r="H42" i="1"/>
  <c r="J42" i="1"/>
  <c r="L42" i="1"/>
  <c r="N42" i="1"/>
  <c r="P42" i="1"/>
  <c r="R42" i="1"/>
  <c r="X42" i="1"/>
  <c r="F39" i="13" l="1"/>
  <c r="E17" i="14"/>
  <c r="H17" i="14"/>
  <c r="S9" i="13"/>
  <c r="H19" i="14" s="1"/>
  <c r="D48" i="13"/>
  <c r="F17" i="14"/>
  <c r="T9" i="13"/>
  <c r="I19" i="14" s="1"/>
  <c r="I17" i="14"/>
  <c r="E48" i="13"/>
  <c r="C57" i="13"/>
  <c r="D39" i="13"/>
  <c r="C39" i="13"/>
  <c r="C48" i="13"/>
  <c r="Q9" i="2"/>
  <c r="F19" i="11" s="1"/>
  <c r="F17" i="11"/>
  <c r="P9" i="2"/>
  <c r="E19" i="11" s="1"/>
  <c r="E17" i="11"/>
  <c r="C48" i="2"/>
  <c r="C19" i="9"/>
  <c r="O5" i="2"/>
  <c r="D17" i="11" s="1"/>
  <c r="C7" i="9"/>
  <c r="B19" i="13" s="1"/>
  <c r="E37" i="13" s="1"/>
  <c r="B19" i="2"/>
  <c r="C46" i="2" l="1"/>
  <c r="C55" i="13"/>
  <c r="C37" i="13"/>
  <c r="D55" i="13"/>
  <c r="D46" i="13"/>
  <c r="D55" i="2"/>
  <c r="E46" i="2"/>
  <c r="E55" i="2"/>
  <c r="C46" i="13"/>
  <c r="E46" i="13"/>
  <c r="F37" i="13"/>
  <c r="C55" i="2"/>
  <c r="E55" i="13"/>
  <c r="D46" i="2"/>
  <c r="C37" i="2"/>
  <c r="E37" i="2"/>
  <c r="A3" i="9"/>
  <c r="O5" i="13"/>
  <c r="D17" i="14" s="1"/>
  <c r="D37" i="13"/>
  <c r="D37" i="2"/>
  <c r="F37" i="2"/>
  <c r="V21" i="13"/>
  <c r="V32" i="13" s="1"/>
  <c r="U5" i="13"/>
  <c r="U4" i="13"/>
  <c r="K21" i="13"/>
  <c r="O32" i="13" s="1"/>
  <c r="P21" i="13"/>
  <c r="X32" i="13" s="1"/>
  <c r="E21" i="13"/>
  <c r="E32" i="13" s="1"/>
  <c r="U21" i="13"/>
  <c r="J32" i="13" s="1"/>
  <c r="R21" i="13"/>
  <c r="T32" i="13" s="1"/>
  <c r="O21" i="13"/>
  <c r="W32" i="13" s="1"/>
  <c r="D21" i="13"/>
  <c r="D32" i="13" s="1"/>
  <c r="T21" i="13"/>
  <c r="Q32" i="13" s="1"/>
  <c r="I21" i="13"/>
  <c r="M32" i="13" s="1"/>
  <c r="F21" i="13"/>
  <c r="F32" i="13" s="1"/>
  <c r="J21" i="13"/>
  <c r="N32" i="13" s="1"/>
  <c r="L21" i="13"/>
  <c r="P32" i="13" s="1"/>
  <c r="Q21" i="13"/>
  <c r="S32" i="13" s="1"/>
  <c r="N21" i="13"/>
  <c r="I32" i="13" s="1"/>
  <c r="C21" i="13"/>
  <c r="C32" i="13" s="1"/>
  <c r="S21" i="13"/>
  <c r="U32" i="13" s="1"/>
  <c r="H21" i="13"/>
  <c r="L32" i="13" s="1"/>
  <c r="X21" i="13"/>
  <c r="K32" i="13" s="1"/>
  <c r="M21" i="13"/>
  <c r="H32" i="13" s="1"/>
  <c r="G21" i="13"/>
  <c r="G32" i="13" s="1"/>
  <c r="W21" i="13"/>
  <c r="R32" i="13" s="1"/>
  <c r="U4" i="2"/>
  <c r="U5" i="2"/>
  <c r="Q21" i="2"/>
  <c r="S32" i="2" s="1"/>
  <c r="S21" i="2"/>
  <c r="U32" i="2" s="1"/>
  <c r="R21" i="2"/>
  <c r="T32" i="2" s="1"/>
  <c r="C21" i="2"/>
  <c r="C32" i="2" s="1"/>
  <c r="X21" i="2"/>
  <c r="K32" i="2" s="1"/>
  <c r="K21" i="2"/>
  <c r="O32" i="2" s="1"/>
  <c r="F21" i="2"/>
  <c r="F32" i="2" s="1"/>
  <c r="D21" i="2"/>
  <c r="D32" i="2" s="1"/>
  <c r="U21" i="2"/>
  <c r="J32" i="2" s="1"/>
  <c r="H21" i="2"/>
  <c r="L32" i="2" s="1"/>
  <c r="G21" i="2"/>
  <c r="G32" i="2" s="1"/>
  <c r="P21" i="2"/>
  <c r="X32" i="2" s="1"/>
  <c r="E21" i="2"/>
  <c r="E32" i="2" s="1"/>
  <c r="J21" i="2"/>
  <c r="N32" i="2" s="1"/>
  <c r="W21" i="2"/>
  <c r="R32" i="2" s="1"/>
  <c r="M21" i="2"/>
  <c r="H32" i="2" s="1"/>
  <c r="N21" i="2"/>
  <c r="I32" i="2" s="1"/>
  <c r="L21" i="2"/>
  <c r="P32" i="2" s="1"/>
  <c r="O21" i="2"/>
  <c r="W32" i="2" s="1"/>
  <c r="V21" i="2"/>
  <c r="V32" i="2" s="1"/>
  <c r="I21" i="2"/>
  <c r="M32" i="2" s="1"/>
  <c r="T21" i="2"/>
  <c r="Q32" i="2" s="1"/>
  <c r="P8" i="13" l="1"/>
  <c r="E11" i="14" s="1"/>
  <c r="R8" i="13"/>
  <c r="G11" i="14" s="1"/>
  <c r="P9" i="13"/>
  <c r="E19" i="14" s="1"/>
  <c r="Q9" i="13"/>
  <c r="F19" i="14" s="1"/>
  <c r="Q8" i="13"/>
  <c r="F11" i="14" s="1"/>
  <c r="V4" i="13"/>
  <c r="K7" i="14" s="1"/>
  <c r="O8" i="13"/>
  <c r="D11" i="14" s="1"/>
  <c r="V5" i="13"/>
  <c r="K15" i="14" s="1"/>
  <c r="V3" i="13"/>
  <c r="O9" i="13"/>
  <c r="D19" i="14" s="1"/>
  <c r="R9" i="13"/>
  <c r="G19" i="14" s="1"/>
  <c r="S9" i="2"/>
  <c r="H19" i="11" s="1"/>
  <c r="R9" i="2"/>
  <c r="G19" i="11" s="1"/>
  <c r="V5" i="2"/>
  <c r="K15" i="11" s="1"/>
  <c r="V3" i="2"/>
  <c r="T9" i="2"/>
  <c r="I19" i="11" s="1"/>
  <c r="Q8" i="2"/>
  <c r="F11" i="11" s="1"/>
  <c r="V4" i="2"/>
  <c r="K7" i="11" s="1"/>
  <c r="O8" i="2"/>
  <c r="D11" i="11" s="1"/>
  <c r="O9" i="2"/>
  <c r="D19" i="11" s="1"/>
  <c r="Q31" i="2"/>
  <c r="P31" i="2"/>
  <c r="N31" i="2"/>
  <c r="L31" i="2"/>
  <c r="O31" i="2"/>
  <c r="M31" i="2"/>
  <c r="I31" i="2"/>
  <c r="E31" i="2"/>
  <c r="J31" i="2"/>
  <c r="K31" i="2"/>
  <c r="V31" i="2"/>
  <c r="H31" i="2"/>
  <c r="X31" i="2"/>
  <c r="D31" i="2"/>
  <c r="C31" i="2"/>
  <c r="U31" i="2"/>
  <c r="W31" i="2"/>
  <c r="R31" i="2"/>
  <c r="G31" i="2"/>
  <c r="F31" i="2"/>
  <c r="T31" i="2"/>
  <c r="S31" i="2"/>
</calcChain>
</file>

<file path=xl/sharedStrings.xml><?xml version="1.0" encoding="utf-8"?>
<sst xmlns="http://schemas.openxmlformats.org/spreadsheetml/2006/main" count="992" uniqueCount="221">
  <si>
    <t xml:space="preserve">Klasse: </t>
  </si>
  <si>
    <t>GM</t>
  </si>
  <si>
    <t>ZO</t>
  </si>
  <si>
    <t>DHW</t>
  </si>
  <si>
    <t>1a</t>
  </si>
  <si>
    <t>1b</t>
  </si>
  <si>
    <t>1c</t>
  </si>
  <si>
    <t>1d</t>
  </si>
  <si>
    <t>Aufgabe</t>
  </si>
  <si>
    <t>I</t>
  </si>
  <si>
    <t>II</t>
  </si>
  <si>
    <t>III</t>
  </si>
  <si>
    <t>Nr.</t>
  </si>
  <si>
    <t>Name</t>
  </si>
  <si>
    <t>erreichte BE</t>
  </si>
  <si>
    <t>Erfüllungsprozentsätze</t>
  </si>
  <si>
    <t>Zahlen und Operationen (ZO)</t>
  </si>
  <si>
    <t>Note</t>
  </si>
  <si>
    <t>Mittelwert</t>
  </si>
  <si>
    <t>Größen und Messen (GM)</t>
  </si>
  <si>
    <t>Anzahl Note ZKA</t>
  </si>
  <si>
    <t>Daten, Häufigkeit und Wahrscheinlichkeit (DHW)</t>
  </si>
  <si>
    <t>Raum und Form (RF)</t>
  </si>
  <si>
    <t>RF</t>
  </si>
  <si>
    <t>4a</t>
  </si>
  <si>
    <t>4b</t>
  </si>
  <si>
    <t>Anzahl der Teilnehmer:</t>
  </si>
  <si>
    <t>Kompetenzbereiche (KB):</t>
  </si>
  <si>
    <t>erreichbare BE</t>
  </si>
  <si>
    <t>Anforderungsbereiche</t>
  </si>
  <si>
    <t>Kompetenzbereiche</t>
  </si>
  <si>
    <t>Zahlen und
Operationen</t>
  </si>
  <si>
    <t>Raum und
Form</t>
  </si>
  <si>
    <t>Größen und
Messen</t>
  </si>
  <si>
    <t>Zusammenstellung der rückmelderelevanten Daten</t>
  </si>
  <si>
    <t>Rückmeldedaten</t>
  </si>
  <si>
    <t>ê</t>
  </si>
  <si>
    <t>Hinweise durch die Lehrkräfte*</t>
  </si>
  <si>
    <t>Notenschlüssel</t>
  </si>
  <si>
    <t>ab BE</t>
  </si>
  <si>
    <t>Anforderungsbereich I (AFB I)</t>
  </si>
  <si>
    <t>Anforderungsbereich II (AFB II)</t>
  </si>
  <si>
    <t>Anforderungsbereich III (AFB III)</t>
  </si>
  <si>
    <t>Anforderungsbereich</t>
  </si>
  <si>
    <t>Kompetenzbereich</t>
  </si>
  <si>
    <t>Legende</t>
  </si>
  <si>
    <t>NEBENRECHNUNG</t>
  </si>
  <si>
    <t xml:space="preserve">Nachfolgende Daten werden (schulweise, nicht klassenweise) online durch das LISA erfasst.
Durch Eingabe der der Schule zugesandten TAN unter www.evaluation.sachsen-anhalt.de erreichen Sie das entsprechende Formular.
</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</si>
  <si>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</si>
  <si>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1.</t>
  </si>
  <si>
    <t>Allgemeine Angaben</t>
  </si>
  <si>
    <t>diese Kl.</t>
  </si>
  <si>
    <t>2.</t>
  </si>
  <si>
    <t>3.</t>
  </si>
  <si>
    <t>*Die Einschätzung zum Anforderungsniveau und mögliche verbale Einschätzungen bitte online ergänzen.</t>
  </si>
  <si>
    <r>
      <t xml:space="preserve">Das Anforderungsniveau war                              zu niedrig  </t>
    </r>
    <r>
      <rPr>
        <sz val="11"/>
        <color theme="1"/>
        <rFont val="Wingdings"/>
        <charset val="2"/>
      </rPr>
      <t xml:space="preserve">o o o o o </t>
    </r>
    <r>
      <rPr>
        <sz val="11"/>
        <color theme="1"/>
        <rFont val="Calibri"/>
        <family val="2"/>
        <scheme val="minor"/>
      </rPr>
      <t>zu hoch</t>
    </r>
  </si>
  <si>
    <t xml:space="preserve">Hier haben Sie die Möglichkeit zu einer kurzen verbalen Einschätzung </t>
  </si>
  <si>
    <t>Anzahl der Teilnehmer der Schule</t>
  </si>
  <si>
    <r>
      <t xml:space="preserve">erreichte BE in den Aufgaben
</t>
    </r>
    <r>
      <rPr>
        <b/>
        <sz val="9"/>
        <color theme="1"/>
        <rFont val="Calibri"/>
        <family val="2"/>
        <scheme val="minor"/>
      </rPr>
      <t>(Einzutragen ist jeweils die Summe der erreichten Bewertungseinheiten der Schule bei den Aufgaben)</t>
    </r>
  </si>
  <si>
    <t>Note ZKA</t>
  </si>
  <si>
    <t>Anzahl der erteilten Halbjahresnoten für an der ZKA teilnehmende Schüler</t>
  </si>
  <si>
    <t>Halbjahresnote 1</t>
  </si>
  <si>
    <t>Halbjahresnote 2</t>
  </si>
  <si>
    <t>Halbjahresnote 3</t>
  </si>
  <si>
    <t>Halbjahresnote 4</t>
  </si>
  <si>
    <t>Halbjahresnote 5</t>
  </si>
  <si>
    <t>Halbjahresnote 6</t>
  </si>
  <si>
    <t>Anzahl der erteilten Noten in der ZKA</t>
  </si>
  <si>
    <t>Klassenarbeitsnote 1</t>
  </si>
  <si>
    <t>Klassenarbeitsnote 2</t>
  </si>
  <si>
    <t>Klassenarbeitsnote 3</t>
  </si>
  <si>
    <t>Klassenarbeitsnote 4</t>
  </si>
  <si>
    <t>Klassenarbeitsnote 5</t>
  </si>
  <si>
    <t>Klassenarbeitsnote 6</t>
  </si>
  <si>
    <t>4.</t>
  </si>
  <si>
    <t>5.</t>
  </si>
  <si>
    <t>Kl. II</t>
  </si>
  <si>
    <t>Kl. III</t>
  </si>
  <si>
    <t>Kl. IV</t>
  </si>
  <si>
    <t>Kl. V</t>
  </si>
  <si>
    <t>5a</t>
  </si>
  <si>
    <t>5b</t>
  </si>
  <si>
    <t>Diagramm
ergänzen</t>
  </si>
  <si>
    <t>HJN</t>
  </si>
  <si>
    <t>Anzahl HJN</t>
  </si>
  <si>
    <t>Zahlen und Operationen</t>
  </si>
  <si>
    <t>Größen und Messen</t>
  </si>
  <si>
    <t>Raum und Form</t>
  </si>
  <si>
    <t>Daten, Häufigkeit und Wahrscheinlichkeit</t>
  </si>
  <si>
    <t>erreichte Bewertungs-
einheiten (BE)</t>
  </si>
  <si>
    <t>Quotient
berechnen</t>
  </si>
  <si>
    <t>Differenz
berechnen</t>
  </si>
  <si>
    <t>Auswertung nach Noten</t>
  </si>
  <si>
    <t>Notenverteilung - Jahresnoten</t>
  </si>
  <si>
    <t>absolut</t>
  </si>
  <si>
    <t>Ggf. fehlende Prozent-
sätze zu 100% durch 
Rundungen bedingt.</t>
  </si>
  <si>
    <t>prozentual</t>
  </si>
  <si>
    <t>Notenverteilung - Prüfungsnoten gesamt</t>
  </si>
  <si>
    <t>Zentrale Klassenarbeit Schuljahrgang 4
Mathematik 2019</t>
  </si>
  <si>
    <t>Zentrale Klassenarbeit Schuljahrgang 4 - Mathematik 2019</t>
  </si>
  <si>
    <t>Differenz berechnen</t>
  </si>
  <si>
    <t>Quotient berechnen</t>
  </si>
  <si>
    <t>Klammer beachten</t>
  </si>
  <si>
    <t>Punkt- vor Strichrechnung beachten</t>
  </si>
  <si>
    <t>Ungleichung lösen</t>
  </si>
  <si>
    <t>Massen ordnen</t>
  </si>
  <si>
    <t>Längen (cm, mm) vergleichen</t>
  </si>
  <si>
    <t>Längen (m, km) vergleichen</t>
  </si>
  <si>
    <t>Zeit (min, s) umwandeln</t>
  </si>
  <si>
    <t>Zeit (min, h) umwandeln</t>
  </si>
  <si>
    <t>Produkt berechnen</t>
  </si>
  <si>
    <t>arith. Muster fortsetzen</t>
  </si>
  <si>
    <t>Rechteck zeichnen</t>
  </si>
  <si>
    <t>Flächeninhalte vergleichen</t>
  </si>
  <si>
    <t>10a</t>
  </si>
  <si>
    <t>Daten entnehmen</t>
  </si>
  <si>
    <t>10b</t>
  </si>
  <si>
    <t>Daten berechnen</t>
  </si>
  <si>
    <t>10c</t>
  </si>
  <si>
    <t>Diagramm ergänzen</t>
  </si>
  <si>
    <t>Zeitdauer begründen</t>
  </si>
  <si>
    <t>Näherungswert berechnen</t>
  </si>
  <si>
    <t>13a</t>
  </si>
  <si>
    <t>Uhrzeit markieren</t>
  </si>
  <si>
    <t>13b</t>
  </si>
  <si>
    <t>Zeitpunkt berechnen</t>
  </si>
  <si>
    <t>funkt. Beziehung anwenden</t>
  </si>
  <si>
    <t>Aufgabe 1a - Differenz berechnen</t>
  </si>
  <si>
    <t>Aufgabe 1b - Quotient berechnen</t>
  </si>
  <si>
    <t>Aufgabe 1c - Klammer beachten</t>
  </si>
  <si>
    <t>Aufgabe 1d - Punkt- vor Strichrechnung beachten</t>
  </si>
  <si>
    <t>Aufgabe 2 - Ungleichung lösen</t>
  </si>
  <si>
    <t>Aufgabe 3 - Massen ordnen</t>
  </si>
  <si>
    <t>Aufgabe 4a - Längen (cm, mm) vergleichen</t>
  </si>
  <si>
    <t>Aufgabe 4b - Längen (m, km) vergleichen</t>
  </si>
  <si>
    <t>Aufgabe 5a - Zeit (min, s) umwandeln</t>
  </si>
  <si>
    <t>Aufgabe 5a - Zeit (min, h) umwandeln</t>
  </si>
  <si>
    <t>Aufgabe 6 - Produkt berechnen</t>
  </si>
  <si>
    <t>Aufgabe 7 - arith. Muster fortsetzen</t>
  </si>
  <si>
    <t>Aufgabe 8 - Rechteck zeichnen</t>
  </si>
  <si>
    <t>Aufgabe 9 - Flächeninhalte vergleichen</t>
  </si>
  <si>
    <t>Aufgabe 10a - Daten entnehmen</t>
  </si>
  <si>
    <t>Aufgabe 10b - Daten berechnen</t>
  </si>
  <si>
    <t>Aufgabe 10c - Diagramm ergänzen</t>
  </si>
  <si>
    <t>Aufgabe 11 - Zeitdauer begründen</t>
  </si>
  <si>
    <t>Aufgabe 12 - Näherungswert berechnen</t>
  </si>
  <si>
    <t>Aufgabe 13a - Uhrzeit markieren</t>
  </si>
  <si>
    <t>Aufgabe 13b - Zeitpunkt berechnen</t>
  </si>
  <si>
    <t>Aufgabe 14 - funkt. Beziehung anwenden</t>
  </si>
  <si>
    <t>Aufgabe 5b - Zeit (min, h) umwandeln</t>
  </si>
  <si>
    <t>Erfüllungsprozentsatz</t>
  </si>
  <si>
    <t>A1</t>
  </si>
  <si>
    <t>A2</t>
  </si>
  <si>
    <t>A3</t>
  </si>
  <si>
    <t>A4</t>
  </si>
  <si>
    <t>A5</t>
  </si>
  <si>
    <t>A6</t>
  </si>
  <si>
    <t>A7</t>
  </si>
  <si>
    <t>A8</t>
  </si>
  <si>
    <t>A9</t>
  </si>
  <si>
    <t>A10</t>
  </si>
  <si>
    <t>A11</t>
  </si>
  <si>
    <t>A12</t>
  </si>
  <si>
    <t>A13</t>
  </si>
  <si>
    <t>A14</t>
  </si>
  <si>
    <t>A15</t>
  </si>
  <si>
    <t>A16</t>
  </si>
  <si>
    <t>A17</t>
  </si>
  <si>
    <t>A18</t>
  </si>
  <si>
    <t>A19</t>
  </si>
  <si>
    <t>A20</t>
  </si>
  <si>
    <t>A21</t>
  </si>
  <si>
    <t>A22</t>
  </si>
  <si>
    <t>Matchcode</t>
  </si>
  <si>
    <t>Diagrammdaten bezogen auf die Anforderungsbereiche</t>
  </si>
  <si>
    <t>Diagrammdaten bezogen auf die Kompetenzbereiche</t>
  </si>
  <si>
    <t>Diagrammdaten bezogen auf die prozessbezogeen Kompetenzen</t>
  </si>
  <si>
    <t>prozessbezogene Kompetenz</t>
  </si>
  <si>
    <t>P</t>
  </si>
  <si>
    <t>K</t>
  </si>
  <si>
    <t>M</t>
  </si>
  <si>
    <t>Aufgaben 7, 8
Problemlösen</t>
  </si>
  <si>
    <t>Aufgabe 11
Kommunizieren und
Argumentieren</t>
  </si>
  <si>
    <t>Aufgabe 12
Modellieren</t>
  </si>
  <si>
    <t>Daten zu den Aufgaben</t>
  </si>
  <si>
    <t>Massen
ordnen</t>
  </si>
  <si>
    <t>Produkt
berechnen</t>
  </si>
  <si>
    <t>Rechteck
zeichnen</t>
  </si>
  <si>
    <t>Daten
berechnen</t>
  </si>
  <si>
    <t>Zeitdauer
begründen</t>
  </si>
  <si>
    <t>Uhrzeit
markieren</t>
  </si>
  <si>
    <t>Zeitpunkt
berechnen</t>
  </si>
  <si>
    <t>funkt.
Beziehung
anwenden</t>
  </si>
  <si>
    <t>Zeit  (min, s)
umwandeln</t>
  </si>
  <si>
    <t>Zeit (min, h)
umwandeln</t>
  </si>
  <si>
    <t>arith. Muster
fortsetzen</t>
  </si>
  <si>
    <t>Flächeninhalte
vergleichen</t>
  </si>
  <si>
    <t>Daten
entnehmen</t>
  </si>
  <si>
    <t>Näherungswert
berechnen</t>
  </si>
  <si>
    <t>erreichbare Bewertungseinheiten</t>
  </si>
  <si>
    <t>Diagramme zur Aufgabenerfüllung in den inhaltsbezogenen Kompetenzbereichen</t>
  </si>
  <si>
    <t>Diagramme zur Aufgabenerfüllung</t>
  </si>
  <si>
    <t>Klammer
beachten</t>
  </si>
  <si>
    <t>Punkt- vor
Strichrechnung
beachten</t>
  </si>
  <si>
    <t>Ungleichung
lösen</t>
  </si>
  <si>
    <t>Längen
(cm, mm)
vergleichen</t>
  </si>
  <si>
    <t>Längen
(m, km)
vergleichen</t>
  </si>
  <si>
    <t>Anforderungs-
bereich I</t>
  </si>
  <si>
    <t>Anforderungs-
bereich II</t>
  </si>
  <si>
    <t>Anforderungs-
bereich III</t>
  </si>
  <si>
    <t>weitere Diagramme zusammengefasster Aufgaben in Bereichen</t>
  </si>
  <si>
    <t>Daten, Häufigkeit
und Wahrscheinlichkeit</t>
  </si>
  <si>
    <t>Tabellen Noten</t>
  </si>
  <si>
    <t>SZ</t>
  </si>
  <si>
    <t>Durchschnitt</t>
  </si>
  <si>
    <t>Jahresnote</t>
  </si>
  <si>
    <t>Prüfungsnoten</t>
  </si>
  <si>
    <t>Schulergebnis</t>
  </si>
  <si>
    <t>SuS ohne
HJN</t>
  </si>
  <si>
    <t>ggf. Teilnehmer ohne Halbjahresnote (bitte Richtigkeit prüfen!)</t>
  </si>
  <si>
    <t>Punkt- vor Strich-
rechnung beachten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</si>
</sst>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9" x14ac:knownFonts="1">
    <font>
      <sz val="11"/>
      <color theme="1"/>
      <name val="Calibri"/>
      <family val="2"/>
      <scheme val="minor"/>
    </font>
    <font>
      <b/>
      <sz val="16"/>
      <color theme="1"/>
      <name val="Arial"/>
      <family val="2"/>
    </font>
    <font>
      <sz val="11"/>
      <color theme="1"/>
      <name val="Arial"/>
      <family val="2"/>
    </font>
    <font>
      <sz val="10"/>
      <color theme="1"/>
      <name val="Arial"/>
      <family val="2"/>
    </font>
    <font>
      <sz val="10"/>
      <color theme="1"/>
      <name val="Calibri"/>
      <family val="2"/>
      <scheme val="minor"/>
    </font>
    <font>
      <sz val="10"/>
      <name val="Arial"/>
      <family val="2"/>
    </font>
    <font>
      <sz val="11"/>
      <color rgb="FFFF000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9"/>
      <color theme="1"/>
      <name val="Calibri"/>
      <family val="2"/>
      <scheme val="minor"/>
    </font>
    <font>
      <b/>
      <sz val="12"/>
      <name val="Calibri"/>
      <family val="2"/>
      <scheme val="minor"/>
    </font>
    <font>
      <b/>
      <sz val="9"/>
      <color theme="1"/>
      <name val="Calibri"/>
      <family val="2"/>
      <scheme val="minor"/>
    </font>
    <font>
      <b/>
      <sz val="16"/>
      <color rgb="FFFF0000"/>
      <name val="Calibri"/>
      <family val="2"/>
      <scheme val="minor"/>
    </font>
    <font>
      <sz val="10"/>
      <name val="Wingdings"/>
      <charset val="2"/>
    </font>
    <font>
      <sz val="11"/>
      <name val="Calibri"/>
      <family val="2"/>
      <scheme val="minor"/>
    </font>
    <font>
      <sz val="11"/>
      <color theme="1"/>
      <name val="Wingdings"/>
      <charset val="2"/>
    </font>
    <font>
      <b/>
      <sz val="10"/>
      <color theme="1"/>
      <name val="Calibri"/>
      <family val="2"/>
      <scheme val="minor"/>
    </font>
    <font>
      <sz val="8"/>
      <color theme="1"/>
      <name val="Calibri"/>
      <family val="2"/>
      <scheme val="minor"/>
    </font>
    <font>
      <b/>
      <sz val="16"/>
      <color theme="1"/>
      <name val="Calibri"/>
      <family val="2"/>
      <scheme val="minor"/>
    </font>
    <font>
      <sz val="12"/>
      <color theme="1"/>
      <name val="Calibri"/>
      <family val="2"/>
      <scheme val="minor"/>
    </font>
    <font>
      <b/>
      <sz val="18"/>
      <color rgb="FFFF0000"/>
      <name val="Calibri"/>
      <family val="2"/>
      <scheme val="minor"/>
    </font>
    <font>
      <b/>
      <sz val="8"/>
      <color theme="1"/>
      <name val="Calibri"/>
      <family val="2"/>
      <scheme val="minor"/>
    </font>
    <font>
      <sz val="9"/>
      <name val="Calibri"/>
      <family val="2"/>
      <scheme val="minor"/>
    </font>
    <font>
      <sz val="11"/>
      <color theme="1"/>
      <name val="Calibri"/>
      <family val="2"/>
      <scheme val="minor"/>
    </font>
    <font>
      <b/>
      <sz val="14"/>
      <color theme="0" tint="-4.9989318521683403E-2"/>
      <name val="Calibri"/>
      <family val="2"/>
      <scheme val="minor"/>
    </font>
    <font>
      <b/>
      <sz val="12"/>
      <color theme="0" tint="-4.9989318521683403E-2"/>
      <name val="Calibri"/>
      <family val="2"/>
      <scheme val="minor"/>
    </font>
    <font>
      <b/>
      <sz val="11"/>
      <name val="Calibri"/>
      <family val="2"/>
      <scheme val="minor"/>
    </font>
    <font>
      <b/>
      <sz val="12"/>
      <color theme="0"/>
      <name val="Calibri"/>
      <family val="2"/>
      <scheme val="minor"/>
    </font>
    <font>
      <sz val="6"/>
      <color theme="1"/>
      <name val="Calibri"/>
      <family val="2"/>
      <scheme val="minor"/>
    </font>
    <font>
      <sz val="14"/>
      <name val="Calibri"/>
      <family val="2"/>
      <scheme val="minor"/>
    </font>
    <font>
      <sz val="14"/>
      <color rgb="FFFF0000"/>
      <name val="Calibri"/>
      <family val="2"/>
      <scheme val="minor"/>
    </font>
    <font>
      <b/>
      <sz val="11"/>
      <color rgb="FFFF0000"/>
      <name val="Calibri"/>
      <family val="2"/>
      <scheme val="minor"/>
    </font>
    <font>
      <b/>
      <sz val="26"/>
      <color rgb="FFFF0000"/>
      <name val="Calibri"/>
      <family val="2"/>
      <scheme val="minor"/>
    </font>
    <font>
      <b/>
      <sz val="10"/>
      <name val="Calibri"/>
      <family val="2"/>
      <scheme val="minor"/>
    </font>
    <font>
      <b/>
      <sz val="11"/>
      <color theme="8"/>
      <name val="Calibri"/>
      <family val="2"/>
      <scheme val="minor"/>
    </font>
    <font>
      <sz val="7"/>
      <color theme="1"/>
      <name val="Calibri"/>
      <family val="2"/>
      <scheme val="minor"/>
    </font>
    <font>
      <sz val="9"/>
      <color theme="0"/>
      <name val="Calibri"/>
      <family val="2"/>
      <scheme val="minor"/>
    </font>
    <font>
      <b/>
      <sz val="11"/>
      <color theme="4"/>
      <name val="Calibri"/>
      <family val="2"/>
      <scheme val="minor"/>
    </font>
  </fonts>
  <fills count="26">
    <fill>
      <patternFill patternType="none"/>
    </fill>
    <fill>
      <patternFill patternType="gray125"/>
    </fill>
    <fill>
      <patternFill patternType="solid">
        <fgColor theme="0" tint="-0.249977111117893"/>
        <bgColor indexed="64"/>
      </patternFill>
    </fill>
    <fill>
      <patternFill patternType="solid">
        <fgColor rgb="FFCCFFCC"/>
        <bgColor indexed="64"/>
      </patternFill>
    </fill>
    <fill>
      <patternFill patternType="solid">
        <fgColor theme="7" tint="0.39997558519241921"/>
        <bgColor indexed="64"/>
      </patternFill>
    </fill>
    <fill>
      <patternFill patternType="solid">
        <fgColor rgb="FF99CCFF"/>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FFFF99"/>
        <bgColor indexed="64"/>
      </patternFill>
    </fill>
    <fill>
      <patternFill patternType="solid">
        <fgColor rgb="FF009900"/>
        <bgColor indexed="64"/>
      </patternFill>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20305F"/>
        <bgColor indexed="64"/>
      </patternFill>
    </fill>
    <fill>
      <patternFill patternType="solid">
        <fgColor rgb="FFCE781E"/>
        <bgColor indexed="64"/>
      </patternFill>
    </fill>
    <fill>
      <patternFill patternType="solid">
        <fgColor theme="0" tint="-4.9989318521683403E-2"/>
        <bgColor indexed="64"/>
      </patternFill>
    </fill>
    <fill>
      <patternFill patternType="solid">
        <fgColor rgb="FFB1A0C7"/>
        <bgColor indexed="64"/>
      </patternFill>
    </fill>
    <fill>
      <patternFill patternType="gray0625"/>
    </fill>
    <fill>
      <patternFill patternType="lightTrellis"/>
    </fill>
    <fill>
      <patternFill patternType="lightUp"/>
    </fill>
    <fill>
      <patternFill patternType="solid">
        <fgColor rgb="FFFDAB0C"/>
        <bgColor indexed="64"/>
      </patternFill>
    </fill>
    <fill>
      <patternFill patternType="solid">
        <fgColor rgb="FF008000"/>
        <bgColor indexed="64"/>
      </patternFill>
    </fill>
    <fill>
      <patternFill patternType="solid">
        <fgColor rgb="FFFF3300"/>
        <bgColor indexed="64"/>
      </patternFill>
    </fill>
    <fill>
      <patternFill patternType="solid">
        <fgColor theme="9" tint="0.59999389629810485"/>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right/>
      <top/>
      <bottom style="thick">
        <color auto="1"/>
      </bottom>
      <diagonal/>
    </border>
    <border>
      <left/>
      <right style="thick">
        <color rgb="FF00B050"/>
      </right>
      <top/>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n">
        <color auto="1"/>
      </left>
      <right style="thin">
        <color auto="1"/>
      </right>
      <top/>
      <bottom/>
      <diagonal/>
    </border>
    <border>
      <left style="thick">
        <color rgb="FF00B050"/>
      </left>
      <right/>
      <top/>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FFC000"/>
      </left>
      <right style="thick">
        <color rgb="FFFFC000"/>
      </right>
      <top style="thin">
        <color auto="1"/>
      </top>
      <bottom style="thin">
        <color auto="1"/>
      </bottom>
      <diagonal/>
    </border>
    <border>
      <left style="thick">
        <color rgb="FFFFC000"/>
      </left>
      <right style="thick">
        <color rgb="FFFFC000"/>
      </right>
      <top/>
      <bottom/>
      <diagonal/>
    </border>
    <border>
      <left style="thick">
        <color rgb="FFFFC000"/>
      </left>
      <right style="thick">
        <color rgb="FFFFC000"/>
      </right>
      <top style="thin">
        <color auto="1"/>
      </top>
      <bottom style="thick">
        <color rgb="FFFFC000"/>
      </bottom>
      <diagonal/>
    </border>
    <border>
      <left style="thick">
        <color rgb="FF00B050"/>
      </left>
      <right style="thin">
        <color auto="1"/>
      </right>
      <top style="thin">
        <color auto="1"/>
      </top>
      <bottom/>
      <diagonal/>
    </border>
    <border>
      <left style="thin">
        <color auto="1"/>
      </left>
      <right style="thick">
        <color rgb="FF00B050"/>
      </right>
      <top style="thin">
        <color auto="1"/>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ck">
        <color rgb="FFFF0000"/>
      </left>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style="hair">
        <color indexed="64"/>
      </left>
      <right style="hair">
        <color indexed="64"/>
      </right>
      <top style="thick">
        <color rgb="FFFF0000"/>
      </top>
      <bottom style="hair">
        <color indexed="64"/>
      </bottom>
      <diagonal/>
    </border>
    <border>
      <left style="hair">
        <color indexed="64"/>
      </left>
      <right style="thin">
        <color indexed="64"/>
      </right>
      <top style="thick">
        <color rgb="FFFF0000"/>
      </top>
      <bottom style="hair">
        <color indexed="64"/>
      </bottom>
      <diagonal/>
    </border>
    <border>
      <left style="thick">
        <color rgb="FFFF0000"/>
      </left>
      <right/>
      <top style="hair">
        <color indexed="64"/>
      </top>
      <bottom style="hair">
        <color indexed="64"/>
      </bottom>
      <diagonal/>
    </border>
    <border>
      <left style="thick">
        <color rgb="FFFF0000"/>
      </left>
      <right/>
      <top style="hair">
        <color indexed="64"/>
      </top>
      <bottom style="thin">
        <color indexed="64"/>
      </bottom>
      <diagonal/>
    </border>
    <border>
      <left style="thick">
        <color rgb="FFFF0000"/>
      </left>
      <right/>
      <top/>
      <bottom style="hair">
        <color indexed="64"/>
      </bottom>
      <diagonal/>
    </border>
    <border>
      <left style="thick">
        <color rgb="FFFF0000"/>
      </left>
      <right/>
      <top style="hair">
        <color indexed="64"/>
      </top>
      <bottom style="thick">
        <color rgb="FFFF0000"/>
      </bottom>
      <diagonal/>
    </border>
    <border>
      <left style="thin">
        <color indexed="64"/>
      </left>
      <right style="thin">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left style="hair">
        <color indexed="64"/>
      </left>
      <right style="thin">
        <color indexed="64"/>
      </right>
      <top style="hair">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right/>
      <top style="thick">
        <color rgb="FFFF0000"/>
      </top>
      <bottom/>
      <diagonal/>
    </border>
    <border>
      <left style="thin">
        <color auto="1"/>
      </left>
      <right style="hair">
        <color auto="1"/>
      </right>
      <top style="thick">
        <color rgb="FFFF0000"/>
      </top>
      <bottom style="hair">
        <color indexed="64"/>
      </bottom>
      <diagonal/>
    </border>
    <border>
      <left style="thin">
        <color auto="1"/>
      </left>
      <right style="hair">
        <color auto="1"/>
      </right>
      <top style="hair">
        <color indexed="64"/>
      </top>
      <bottom style="hair">
        <color indexed="64"/>
      </bottom>
      <diagonal/>
    </border>
    <border>
      <left style="thin">
        <color auto="1"/>
      </left>
      <right style="hair">
        <color auto="1"/>
      </right>
      <top style="hair">
        <color indexed="64"/>
      </top>
      <bottom style="thin">
        <color indexed="64"/>
      </bottom>
      <diagonal/>
    </border>
    <border>
      <left style="thin">
        <color auto="1"/>
      </left>
      <right style="hair">
        <color auto="1"/>
      </right>
      <top/>
      <bottom style="hair">
        <color indexed="64"/>
      </bottom>
      <diagonal/>
    </border>
    <border>
      <left style="thin">
        <color auto="1"/>
      </left>
      <right style="hair">
        <color auto="1"/>
      </right>
      <top style="hair">
        <color indexed="64"/>
      </top>
      <bottom style="thick">
        <color rgb="FFFF0000"/>
      </bottom>
      <diagonal/>
    </border>
    <border>
      <left style="thin">
        <color indexed="64"/>
      </left>
      <right style="thin">
        <color indexed="64"/>
      </right>
      <top style="thick">
        <color rgb="FFFF0000"/>
      </top>
      <bottom style="thin">
        <color indexed="64"/>
      </bottom>
      <diagonal/>
    </border>
    <border>
      <left style="thin">
        <color indexed="64"/>
      </left>
      <right style="hair">
        <color indexed="64"/>
      </right>
      <top style="thick">
        <color rgb="FFFF0000"/>
      </top>
      <bottom style="thin">
        <color indexed="64"/>
      </bottom>
      <diagonal/>
    </border>
    <border>
      <left style="hair">
        <color indexed="64"/>
      </left>
      <right style="hair">
        <color indexed="64"/>
      </right>
      <top style="thick">
        <color rgb="FFFF0000"/>
      </top>
      <bottom style="thin">
        <color indexed="64"/>
      </bottom>
      <diagonal/>
    </border>
    <border>
      <left style="hair">
        <color indexed="64"/>
      </left>
      <right style="thin">
        <color indexed="64"/>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ck">
        <color rgb="FFFF0000"/>
      </right>
      <top style="thick">
        <color rgb="FFFF0000"/>
      </top>
      <bottom style="hair">
        <color indexed="64"/>
      </bottom>
      <diagonal/>
    </border>
    <border>
      <left style="thin">
        <color indexed="64"/>
      </left>
      <right style="thick">
        <color rgb="FFFF0000"/>
      </right>
      <top style="hair">
        <color indexed="64"/>
      </top>
      <bottom style="hair">
        <color indexed="64"/>
      </bottom>
      <diagonal/>
    </border>
    <border>
      <left style="thin">
        <color indexed="64"/>
      </left>
      <right style="thick">
        <color rgb="FFFF0000"/>
      </right>
      <top style="hair">
        <color indexed="64"/>
      </top>
      <bottom style="thin">
        <color indexed="64"/>
      </bottom>
      <diagonal/>
    </border>
    <border>
      <left style="thin">
        <color indexed="64"/>
      </left>
      <right style="thick">
        <color rgb="FFFF0000"/>
      </right>
      <top/>
      <bottom style="hair">
        <color indexed="64"/>
      </bottom>
      <diagonal/>
    </border>
    <border>
      <left style="thin">
        <color indexed="64"/>
      </left>
      <right style="thick">
        <color rgb="FFFF0000"/>
      </right>
      <top style="hair">
        <color indexed="64"/>
      </top>
      <bottom style="thick">
        <color rgb="FFFF0000"/>
      </bottom>
      <diagonal/>
    </border>
  </borders>
  <cellStyleXfs count="10">
    <xf numFmtId="0" fontId="0" fillId="0" borderId="0"/>
    <xf numFmtId="0" fontId="5" fillId="0" borderId="0"/>
    <xf numFmtId="0" fontId="5" fillId="0" borderId="0"/>
    <xf numFmtId="0" fontId="5" fillId="0" borderId="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cellStyleXfs>
  <cellXfs count="388">
    <xf numFmtId="0" fontId="0" fillId="0" borderId="0" xfId="0"/>
    <xf numFmtId="0" fontId="8" fillId="0" borderId="0" xfId="0" applyFont="1" applyAlignment="1" applyProtection="1">
      <alignment vertical="top"/>
      <protection hidden="1"/>
    </xf>
    <xf numFmtId="0" fontId="0" fillId="0" borderId="0" xfId="0" applyFont="1" applyProtection="1">
      <protection hidden="1"/>
    </xf>
    <xf numFmtId="0" fontId="7" fillId="0" borderId="0" xfId="0" applyFont="1" applyFill="1" applyBorder="1" applyAlignment="1" applyProtection="1">
      <alignment horizontal="left" vertical="top"/>
      <protection hidden="1"/>
    </xf>
    <xf numFmtId="0" fontId="7" fillId="0" borderId="1" xfId="0" applyFont="1" applyBorder="1" applyAlignment="1" applyProtection="1">
      <alignment horizontal="center"/>
      <protection hidden="1"/>
    </xf>
    <xf numFmtId="0" fontId="7" fillId="0" borderId="0" xfId="0" applyFont="1" applyFill="1" applyBorder="1" applyAlignment="1" applyProtection="1">
      <alignment horizontal="center"/>
      <protection hidden="1"/>
    </xf>
    <xf numFmtId="0" fontId="0" fillId="0" borderId="0" xfId="0" applyFont="1" applyAlignment="1" applyProtection="1">
      <alignment wrapText="1"/>
      <protection hidden="1"/>
    </xf>
    <xf numFmtId="0" fontId="0" fillId="0" borderId="0" xfId="0" applyFont="1" applyFill="1" applyBorder="1" applyProtection="1">
      <protection hidden="1"/>
    </xf>
    <xf numFmtId="0" fontId="7" fillId="12" borderId="0" xfId="0" applyFont="1" applyFill="1" applyAlignment="1" applyProtection="1">
      <alignment vertical="top"/>
      <protection hidden="1"/>
    </xf>
    <xf numFmtId="0" fontId="7" fillId="0" borderId="2" xfId="0" applyFont="1" applyFill="1" applyBorder="1" applyAlignment="1" applyProtection="1">
      <alignment horizontal="center"/>
      <protection hidden="1"/>
    </xf>
    <xf numFmtId="0" fontId="4" fillId="0" borderId="0" xfId="0" applyFont="1" applyFill="1" applyAlignment="1" applyProtection="1">
      <alignment horizontal="left" wrapText="1"/>
      <protection hidden="1"/>
    </xf>
    <xf numFmtId="0" fontId="0" fillId="0" borderId="19" xfId="0" applyBorder="1"/>
    <xf numFmtId="0" fontId="0" fillId="0" borderId="20" xfId="0" applyBorder="1"/>
    <xf numFmtId="0" fontId="0" fillId="0" borderId="21" xfId="0" applyBorder="1"/>
    <xf numFmtId="0" fontId="0" fillId="0" borderId="22" xfId="0" applyBorder="1"/>
    <xf numFmtId="0" fontId="0" fillId="0" borderId="0" xfId="0" applyBorder="1"/>
    <xf numFmtId="0" fontId="0" fillId="0" borderId="23" xfId="0" applyBorder="1"/>
    <xf numFmtId="0" fontId="0" fillId="0" borderId="24" xfId="0" applyBorder="1"/>
    <xf numFmtId="0" fontId="0" fillId="0" borderId="25" xfId="0" applyBorder="1"/>
    <xf numFmtId="0" fontId="0" fillId="0" borderId="26" xfId="0" applyBorder="1"/>
    <xf numFmtId="0" fontId="3" fillId="9" borderId="1" xfId="0" applyFont="1" applyFill="1" applyBorder="1" applyAlignment="1">
      <alignment vertical="center"/>
    </xf>
    <xf numFmtId="0" fontId="3" fillId="3" borderId="1" xfId="0" applyFont="1" applyFill="1" applyBorder="1" applyAlignment="1">
      <alignment vertical="center"/>
    </xf>
    <xf numFmtId="0" fontId="3" fillId="4" borderId="1" xfId="0" applyFont="1" applyFill="1" applyBorder="1" applyAlignment="1">
      <alignment vertical="center"/>
    </xf>
    <xf numFmtId="0" fontId="3" fillId="5" borderId="1" xfId="0" applyFont="1" applyFill="1" applyBorder="1" applyAlignment="1">
      <alignment vertical="center"/>
    </xf>
    <xf numFmtId="0" fontId="0" fillId="6" borderId="1" xfId="0" applyFill="1" applyBorder="1"/>
    <xf numFmtId="0" fontId="0" fillId="8" borderId="1" xfId="0" applyFill="1" applyBorder="1"/>
    <xf numFmtId="0" fontId="0" fillId="10" borderId="17" xfId="0" applyFill="1" applyBorder="1"/>
    <xf numFmtId="0" fontId="0" fillId="0" borderId="0" xfId="0" applyFill="1" applyBorder="1"/>
    <xf numFmtId="0" fontId="3" fillId="0" borderId="0" xfId="0" applyFont="1" applyFill="1" applyBorder="1" applyAlignment="1">
      <alignment vertical="center"/>
    </xf>
    <xf numFmtId="0" fontId="14" fillId="0" borderId="0" xfId="0" applyFont="1" applyAlignment="1" applyProtection="1">
      <alignment horizontal="center" vertical="center" wrapText="1"/>
      <protection hidden="1"/>
    </xf>
    <xf numFmtId="0" fontId="7" fillId="12" borderId="0" xfId="0" applyFont="1" applyFill="1" applyAlignment="1" applyProtection="1">
      <alignment horizontal="right" vertical="top"/>
      <protection hidden="1"/>
    </xf>
    <xf numFmtId="0" fontId="7" fillId="0" borderId="0" xfId="0" applyFont="1" applyFill="1" applyAlignment="1" applyProtection="1">
      <alignment horizontal="left" vertical="top"/>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5" fillId="0" borderId="0" xfId="1" applyFont="1" applyAlignment="1" applyProtection="1">
      <alignment wrapText="1"/>
      <protection hidden="1"/>
    </xf>
    <xf numFmtId="0" fontId="0" fillId="11" borderId="33" xfId="0" applyFont="1" applyFill="1" applyBorder="1" applyAlignment="1" applyProtection="1">
      <alignment horizontal="center"/>
      <protection hidden="1"/>
    </xf>
    <xf numFmtId="0" fontId="0" fillId="11" borderId="12" xfId="0" applyFont="1" applyFill="1" applyBorder="1" applyAlignment="1" applyProtection="1">
      <alignment horizontal="center"/>
      <protection locked="0" hidden="1"/>
    </xf>
    <xf numFmtId="0" fontId="0" fillId="11" borderId="13" xfId="0" applyFont="1" applyFill="1" applyBorder="1" applyAlignment="1" applyProtection="1">
      <alignment horizontal="center"/>
      <protection locked="0" hidden="1"/>
    </xf>
    <xf numFmtId="0" fontId="0" fillId="11" borderId="14" xfId="0" applyFont="1" applyFill="1" applyBorder="1" applyAlignment="1" applyProtection="1">
      <alignment horizontal="center"/>
      <protection locked="0" hidden="1"/>
    </xf>
    <xf numFmtId="0" fontId="0" fillId="11" borderId="34" xfId="0" applyFont="1" applyFill="1" applyBorder="1" applyAlignment="1" applyProtection="1">
      <alignment horizontal="center"/>
      <protection hidden="1"/>
    </xf>
    <xf numFmtId="0" fontId="0" fillId="11" borderId="15" xfId="0" applyFont="1" applyFill="1" applyBorder="1" applyAlignment="1" applyProtection="1">
      <alignment horizontal="center"/>
      <protection locked="0" hidden="1"/>
    </xf>
    <xf numFmtId="0" fontId="0" fillId="11" borderId="1" xfId="0" applyFont="1" applyFill="1" applyBorder="1" applyAlignment="1" applyProtection="1">
      <alignment horizontal="center"/>
      <protection locked="0" hidden="1"/>
    </xf>
    <xf numFmtId="0" fontId="0" fillId="11" borderId="16" xfId="0" applyFont="1" applyFill="1" applyBorder="1" applyAlignment="1" applyProtection="1">
      <alignment horizontal="center"/>
      <protection locked="0" hidden="1"/>
    </xf>
    <xf numFmtId="0" fontId="0" fillId="0" borderId="35" xfId="0" applyFont="1" applyFill="1" applyBorder="1" applyAlignment="1" applyProtection="1">
      <alignment horizontal="center"/>
      <protection hidden="1"/>
    </xf>
    <xf numFmtId="0" fontId="0" fillId="0" borderId="18"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locked="0" hidden="1"/>
    </xf>
    <xf numFmtId="0" fontId="0" fillId="0" borderId="11" xfId="0" applyFont="1" applyFill="1" applyBorder="1" applyAlignment="1" applyProtection="1">
      <alignment horizontal="center"/>
      <protection locked="0" hidden="1"/>
    </xf>
    <xf numFmtId="0" fontId="0" fillId="0" borderId="0" xfId="0" applyFont="1" applyAlignment="1" applyProtection="1">
      <alignment vertical="top"/>
      <protection hidden="1"/>
    </xf>
    <xf numFmtId="0" fontId="0" fillId="0" borderId="0" xfId="0" applyProtection="1">
      <protection hidden="1"/>
    </xf>
    <xf numFmtId="0" fontId="0" fillId="11" borderId="36" xfId="0" applyFont="1" applyFill="1" applyBorder="1" applyAlignment="1" applyProtection="1">
      <alignment horizontal="center"/>
      <protection hidden="1"/>
    </xf>
    <xf numFmtId="0" fontId="7" fillId="12" borderId="0" xfId="0" applyFont="1" applyFill="1" applyAlignment="1" applyProtection="1">
      <alignment vertical="top" wrapText="1"/>
      <protection hidden="1"/>
    </xf>
    <xf numFmtId="0" fontId="0" fillId="11" borderId="37" xfId="0" applyFont="1" applyFill="1" applyBorder="1" applyAlignment="1" applyProtection="1">
      <alignment horizontal="center"/>
      <protection locked="0" hidden="1"/>
    </xf>
    <xf numFmtId="0" fontId="0" fillId="11" borderId="3" xfId="0" applyFont="1" applyFill="1" applyBorder="1" applyAlignment="1" applyProtection="1">
      <alignment horizontal="center"/>
      <protection locked="0" hidden="1"/>
    </xf>
    <xf numFmtId="0" fontId="0" fillId="11" borderId="38" xfId="0" applyFont="1" applyFill="1" applyBorder="1" applyAlignment="1" applyProtection="1">
      <alignment horizontal="center"/>
      <protection locked="0" hidden="1"/>
    </xf>
    <xf numFmtId="0" fontId="0" fillId="0" borderId="28" xfId="0" applyFont="1" applyFill="1" applyBorder="1" applyAlignment="1" applyProtection="1">
      <alignment horizontal="center"/>
      <protection hidden="1"/>
    </xf>
    <xf numFmtId="0" fontId="1" fillId="0" borderId="0" xfId="0" applyFont="1" applyAlignment="1" applyProtection="1">
      <alignment horizontal="left"/>
      <protection hidden="1"/>
    </xf>
    <xf numFmtId="0" fontId="0" fillId="0" borderId="0" xfId="0" applyAlignment="1" applyProtection="1">
      <alignment horizontal="left"/>
      <protection hidden="1"/>
    </xf>
    <xf numFmtId="0" fontId="0" fillId="0" borderId="0" xfId="0" applyAlignment="1" applyProtection="1">
      <alignment horizontal="center"/>
      <protection hidden="1"/>
    </xf>
    <xf numFmtId="0" fontId="2" fillId="0" borderId="0" xfId="0" applyFont="1" applyAlignment="1" applyProtection="1">
      <alignment horizontal="center"/>
      <protection hidden="1"/>
    </xf>
    <xf numFmtId="0" fontId="2" fillId="0" borderId="0" xfId="0" applyFont="1" applyProtection="1">
      <protection hidden="1"/>
    </xf>
    <xf numFmtId="0" fontId="2" fillId="0" borderId="0" xfId="0" applyFont="1" applyAlignment="1" applyProtection="1">
      <protection hidden="1"/>
    </xf>
    <xf numFmtId="0" fontId="0" fillId="0" borderId="0" xfId="0" applyFont="1" applyAlignment="1" applyProtection="1">
      <alignment horizontal="center"/>
      <protection hidden="1"/>
    </xf>
    <xf numFmtId="1" fontId="0" fillId="0" borderId="0" xfId="0" applyNumberFormat="1" applyFont="1" applyAlignment="1" applyProtection="1">
      <alignment horizontal="center"/>
      <protection hidden="1"/>
    </xf>
    <xf numFmtId="0" fontId="19" fillId="0" borderId="0" xfId="0" applyFont="1" applyAlignment="1" applyProtection="1">
      <alignment horizontal="left"/>
      <protection hidden="1"/>
    </xf>
    <xf numFmtId="0" fontId="0" fillId="0" borderId="0" xfId="0" applyFont="1" applyAlignment="1" applyProtection="1">
      <protection hidden="1"/>
    </xf>
    <xf numFmtId="0" fontId="0" fillId="0" borderId="0" xfId="0" applyFont="1" applyAlignment="1" applyProtection="1">
      <alignment horizontal="right"/>
      <protection hidden="1"/>
    </xf>
    <xf numFmtId="0" fontId="0" fillId="0" borderId="0" xfId="0" applyFont="1" applyAlignment="1" applyProtection="1">
      <alignment horizontal="right" indent="1"/>
      <protection hidden="1"/>
    </xf>
    <xf numFmtId="0" fontId="8" fillId="0" borderId="9" xfId="0" applyFont="1" applyBorder="1" applyAlignment="1" applyProtection="1">
      <alignment horizontal="center"/>
      <protection hidden="1"/>
    </xf>
    <xf numFmtId="0" fontId="6" fillId="0" borderId="0" xfId="0" applyFont="1" applyAlignment="1" applyProtection="1">
      <alignment horizontal="left" vertical="top" wrapText="1"/>
      <protection hidden="1"/>
    </xf>
    <xf numFmtId="49" fontId="20" fillId="0" borderId="55" xfId="0" applyNumberFormat="1" applyFont="1" applyBorder="1" applyAlignment="1" applyProtection="1">
      <alignment horizontal="center"/>
      <protection locked="0" hidden="1"/>
    </xf>
    <xf numFmtId="0" fontId="17" fillId="11" borderId="0" xfId="0" applyFont="1" applyFill="1" applyAlignment="1" applyProtection="1">
      <alignment horizontal="center"/>
      <protection hidden="1"/>
    </xf>
    <xf numFmtId="0" fontId="17" fillId="0" borderId="0" xfId="0" applyFont="1" applyFill="1" applyBorder="1" applyAlignment="1" applyProtection="1">
      <alignment horizontal="center"/>
      <protection hidden="1"/>
    </xf>
    <xf numFmtId="0" fontId="18" fillId="0" borderId="44" xfId="0" applyFont="1" applyBorder="1" applyAlignment="1" applyProtection="1">
      <alignment horizontal="center" textRotation="90" wrapText="1"/>
      <protection hidden="1"/>
    </xf>
    <xf numFmtId="0" fontId="18" fillId="0" borderId="45" xfId="0" applyFont="1" applyBorder="1" applyAlignment="1" applyProtection="1">
      <alignment horizontal="center" textRotation="90" wrapText="1"/>
      <protection hidden="1"/>
    </xf>
    <xf numFmtId="0" fontId="18" fillId="0" borderId="46" xfId="0" applyFont="1" applyBorder="1" applyAlignment="1" applyProtection="1">
      <alignment horizontal="center" textRotation="90" wrapText="1"/>
      <protection hidden="1"/>
    </xf>
    <xf numFmtId="0" fontId="18" fillId="0" borderId="6" xfId="0" applyFont="1" applyBorder="1" applyAlignment="1" applyProtection="1">
      <alignment horizontal="center" textRotation="90" wrapText="1"/>
      <protection hidden="1"/>
    </xf>
    <xf numFmtId="0" fontId="18" fillId="0" borderId="1" xfId="0" applyFont="1" applyBorder="1" applyAlignment="1" applyProtection="1">
      <alignment horizontal="center" textRotation="90" wrapText="1"/>
      <protection hidden="1"/>
    </xf>
    <xf numFmtId="0" fontId="18" fillId="0" borderId="0" xfId="0" applyFont="1" applyAlignment="1" applyProtection="1">
      <alignment horizontal="center"/>
      <protection hidden="1"/>
    </xf>
    <xf numFmtId="0" fontId="18" fillId="0" borderId="0" xfId="0" applyFont="1" applyProtection="1">
      <protection hidden="1"/>
    </xf>
    <xf numFmtId="0" fontId="18" fillId="0" borderId="56" xfId="0" applyFont="1" applyBorder="1" applyAlignment="1" applyProtection="1">
      <alignment horizontal="center"/>
      <protection hidden="1"/>
    </xf>
    <xf numFmtId="49" fontId="18" fillId="0" borderId="63" xfId="0" applyNumberFormat="1" applyFont="1" applyBorder="1" applyAlignment="1" applyProtection="1">
      <alignment horizontal="left"/>
      <protection locked="0" hidden="1"/>
    </xf>
    <xf numFmtId="0" fontId="18" fillId="0" borderId="64" xfId="0" applyFont="1" applyBorder="1" applyAlignment="1" applyProtection="1">
      <alignment horizontal="center"/>
      <protection locked="0" hidden="1"/>
    </xf>
    <xf numFmtId="0" fontId="18" fillId="0" borderId="65" xfId="0" applyFont="1" applyBorder="1" applyAlignment="1" applyProtection="1">
      <alignment horizontal="center"/>
      <protection locked="0" hidden="1"/>
    </xf>
    <xf numFmtId="0" fontId="18" fillId="0" borderId="66" xfId="0" applyFont="1" applyBorder="1" applyAlignment="1" applyProtection="1">
      <alignment horizontal="center"/>
      <protection locked="0" hidden="1"/>
    </xf>
    <xf numFmtId="0" fontId="18" fillId="0" borderId="57" xfId="0" applyFont="1" applyBorder="1" applyAlignment="1" applyProtection="1">
      <alignment horizontal="center"/>
      <protection hidden="1"/>
    </xf>
    <xf numFmtId="49" fontId="18" fillId="0" borderId="67" xfId="0" applyNumberFormat="1" applyFont="1" applyBorder="1" applyAlignment="1" applyProtection="1">
      <alignment horizontal="left"/>
      <protection locked="0" hidden="1"/>
    </xf>
    <xf numFmtId="0" fontId="18" fillId="0" borderId="51" xfId="0" applyFont="1" applyBorder="1" applyAlignment="1" applyProtection="1">
      <alignment horizontal="center"/>
      <protection locked="0" hidden="1"/>
    </xf>
    <xf numFmtId="0" fontId="18" fillId="0" borderId="40" xfId="0" applyFont="1" applyBorder="1" applyAlignment="1" applyProtection="1">
      <alignment horizontal="center"/>
      <protection locked="0" hidden="1"/>
    </xf>
    <xf numFmtId="0" fontId="18" fillId="0" borderId="41" xfId="0" applyFont="1" applyBorder="1" applyAlignment="1" applyProtection="1">
      <alignment horizontal="center"/>
      <protection locked="0" hidden="1"/>
    </xf>
    <xf numFmtId="0" fontId="18" fillId="0" borderId="58" xfId="0" applyFont="1" applyBorder="1" applyAlignment="1" applyProtection="1">
      <alignment horizontal="center"/>
      <protection hidden="1"/>
    </xf>
    <xf numFmtId="49" fontId="18" fillId="0" borderId="68" xfId="0" applyNumberFormat="1" applyFont="1" applyBorder="1" applyAlignment="1" applyProtection="1">
      <alignment horizontal="left"/>
      <protection locked="0" hidden="1"/>
    </xf>
    <xf numFmtId="0" fontId="18" fillId="0" borderId="52" xfId="0" applyFont="1" applyBorder="1" applyAlignment="1" applyProtection="1">
      <alignment horizontal="center"/>
      <protection locked="0" hidden="1"/>
    </xf>
    <xf numFmtId="0" fontId="18" fillId="0" borderId="42" xfId="0" applyFont="1" applyBorder="1" applyAlignment="1" applyProtection="1">
      <alignment horizontal="center"/>
      <protection locked="0" hidden="1"/>
    </xf>
    <xf numFmtId="0" fontId="18" fillId="0" borderId="43" xfId="0" applyFont="1" applyBorder="1" applyAlignment="1" applyProtection="1">
      <alignment horizontal="center"/>
      <protection locked="0" hidden="1"/>
    </xf>
    <xf numFmtId="0" fontId="18" fillId="0" borderId="59" xfId="0" applyFont="1" applyBorder="1" applyAlignment="1" applyProtection="1">
      <alignment horizontal="center"/>
      <protection hidden="1"/>
    </xf>
    <xf numFmtId="49" fontId="18" fillId="0" borderId="69" xfId="0" applyNumberFormat="1" applyFont="1" applyBorder="1" applyAlignment="1" applyProtection="1">
      <alignment horizontal="left"/>
      <protection locked="0" hidden="1"/>
    </xf>
    <xf numFmtId="0" fontId="18" fillId="0" borderId="53" xfId="0" applyFont="1" applyBorder="1" applyAlignment="1" applyProtection="1">
      <alignment horizontal="center"/>
      <protection locked="0" hidden="1"/>
    </xf>
    <xf numFmtId="0" fontId="18" fillId="0" borderId="54" xfId="0" applyFont="1" applyBorder="1" applyAlignment="1" applyProtection="1">
      <alignment horizontal="center"/>
      <protection locked="0" hidden="1"/>
    </xf>
    <xf numFmtId="0" fontId="18" fillId="0" borderId="39" xfId="0" applyFont="1" applyBorder="1" applyAlignment="1" applyProtection="1">
      <alignment horizontal="center"/>
      <protection locked="0" hidden="1"/>
    </xf>
    <xf numFmtId="49" fontId="18" fillId="0" borderId="70" xfId="0" applyNumberFormat="1" applyFont="1" applyBorder="1" applyAlignment="1" applyProtection="1">
      <alignment horizontal="left"/>
      <protection locked="0" hidden="1"/>
    </xf>
    <xf numFmtId="0" fontId="18" fillId="0" borderId="71" xfId="0" applyFont="1" applyBorder="1" applyAlignment="1" applyProtection="1">
      <alignment horizontal="center"/>
      <protection locked="0" hidden="1"/>
    </xf>
    <xf numFmtId="0" fontId="18" fillId="0" borderId="72" xfId="0" applyFont="1" applyBorder="1" applyAlignment="1" applyProtection="1">
      <alignment horizontal="center"/>
      <protection locked="0" hidden="1"/>
    </xf>
    <xf numFmtId="0" fontId="18" fillId="0" borderId="73" xfId="0" applyFont="1" applyBorder="1" applyAlignment="1" applyProtection="1">
      <alignment horizontal="center"/>
      <protection locked="0" hidden="1"/>
    </xf>
    <xf numFmtId="0" fontId="10" fillId="0" borderId="0" xfId="0" applyFont="1" applyAlignment="1" applyProtection="1">
      <alignment vertical="center"/>
      <protection hidden="1"/>
    </xf>
    <xf numFmtId="0" fontId="10" fillId="0" borderId="0" xfId="0" applyFont="1" applyAlignment="1" applyProtection="1">
      <alignment horizontal="center"/>
      <protection hidden="1"/>
    </xf>
    <xf numFmtId="0" fontId="10" fillId="0" borderId="0" xfId="0" applyFont="1" applyProtection="1">
      <protection hidden="1"/>
    </xf>
    <xf numFmtId="0" fontId="10" fillId="0" borderId="1" xfId="0" applyFont="1" applyBorder="1" applyAlignment="1" applyProtection="1">
      <alignment horizontal="center" vertical="center"/>
      <protection hidden="1"/>
    </xf>
    <xf numFmtId="0" fontId="10" fillId="0" borderId="3" xfId="0" applyFont="1" applyBorder="1" applyAlignment="1" applyProtection="1">
      <alignment vertical="center"/>
      <protection hidden="1"/>
    </xf>
    <xf numFmtId="0" fontId="12" fillId="2" borderId="1" xfId="0" applyFont="1" applyFill="1" applyBorder="1" applyAlignment="1" applyProtection="1">
      <alignment horizontal="center" vertical="center"/>
      <protection hidden="1"/>
    </xf>
    <xf numFmtId="0" fontId="23" fillId="0" borderId="1" xfId="1" applyFont="1" applyFill="1" applyBorder="1" applyAlignment="1" applyProtection="1">
      <alignment horizontal="center"/>
      <protection hidden="1"/>
    </xf>
    <xf numFmtId="0" fontId="12" fillId="0" borderId="44" xfId="0" applyFont="1" applyBorder="1" applyAlignment="1" applyProtection="1">
      <alignment horizontal="center" vertical="center"/>
      <protection hidden="1"/>
    </xf>
    <xf numFmtId="0" fontId="12" fillId="0" borderId="45" xfId="0" applyFont="1" applyBorder="1" applyAlignment="1" applyProtection="1">
      <alignment horizontal="center" vertical="center"/>
      <protection hidden="1"/>
    </xf>
    <xf numFmtId="0" fontId="12" fillId="0" borderId="46" xfId="0" applyFont="1" applyBorder="1" applyAlignment="1" applyProtection="1">
      <alignment horizontal="center" vertical="center"/>
      <protection hidden="1"/>
    </xf>
    <xf numFmtId="0" fontId="12" fillId="0" borderId="6"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2" fillId="0" borderId="0" xfId="0" applyFont="1" applyAlignment="1" applyProtection="1">
      <alignment horizontal="right"/>
      <protection hidden="1"/>
    </xf>
    <xf numFmtId="0" fontId="12" fillId="0" borderId="77" xfId="0" applyFont="1" applyBorder="1" applyAlignment="1" applyProtection="1">
      <alignment horizontal="right"/>
      <protection hidden="1"/>
    </xf>
    <xf numFmtId="0" fontId="18" fillId="0" borderId="78" xfId="0" applyFont="1" applyBorder="1" applyAlignment="1" applyProtection="1">
      <alignment horizontal="center"/>
      <protection locked="0" hidden="1"/>
    </xf>
    <xf numFmtId="0" fontId="18" fillId="0" borderId="79" xfId="0" applyFont="1" applyBorder="1" applyAlignment="1" applyProtection="1">
      <alignment horizontal="center"/>
      <protection locked="0" hidden="1"/>
    </xf>
    <xf numFmtId="0" fontId="18" fillId="0" borderId="80" xfId="0" applyFont="1" applyBorder="1" applyAlignment="1" applyProtection="1">
      <alignment horizontal="center"/>
      <protection locked="0" hidden="1"/>
    </xf>
    <xf numFmtId="0" fontId="18" fillId="0" borderId="81" xfId="0" applyFont="1" applyBorder="1" applyAlignment="1" applyProtection="1">
      <alignment horizontal="center"/>
      <protection locked="0" hidden="1"/>
    </xf>
    <xf numFmtId="0" fontId="18" fillId="0" borderId="82" xfId="0" applyFont="1" applyBorder="1" applyAlignment="1" applyProtection="1">
      <alignment horizontal="center"/>
      <protection locked="0" hidden="1"/>
    </xf>
    <xf numFmtId="0" fontId="10" fillId="0" borderId="0" xfId="0" applyFont="1" applyAlignment="1" applyProtection="1">
      <alignment horizontal="left"/>
      <protection hidden="1"/>
    </xf>
    <xf numFmtId="0" fontId="12" fillId="0" borderId="0" xfId="0" applyFont="1" applyBorder="1" applyAlignment="1" applyProtection="1">
      <alignment horizontal="right" vertical="center"/>
      <protection hidden="1"/>
    </xf>
    <xf numFmtId="0" fontId="12" fillId="0" borderId="0" xfId="0" applyFont="1" applyBorder="1" applyAlignment="1" applyProtection="1">
      <alignment horizontal="right"/>
      <protection hidden="1"/>
    </xf>
    <xf numFmtId="0" fontId="10" fillId="0" borderId="17" xfId="0" applyFont="1" applyFill="1" applyBorder="1" applyAlignment="1" applyProtection="1">
      <alignment horizontal="left" vertical="center"/>
      <protection hidden="1"/>
    </xf>
    <xf numFmtId="0" fontId="10" fillId="0" borderId="0" xfId="0" applyFont="1" applyFill="1" applyBorder="1" applyProtection="1">
      <protection hidden="1"/>
    </xf>
    <xf numFmtId="0" fontId="18" fillId="14" borderId="88" xfId="0" applyFont="1" applyFill="1" applyBorder="1" applyAlignment="1" applyProtection="1">
      <alignment horizontal="center" vertical="center"/>
      <protection hidden="1"/>
    </xf>
    <xf numFmtId="0" fontId="18" fillId="14" borderId="64" xfId="0" applyNumberFormat="1" applyFont="1" applyFill="1" applyBorder="1" applyAlignment="1" applyProtection="1">
      <alignment horizontal="center"/>
      <protection locked="0" hidden="1"/>
    </xf>
    <xf numFmtId="0" fontId="18" fillId="14" borderId="51" xfId="0" applyNumberFormat="1" applyFont="1" applyFill="1" applyBorder="1" applyAlignment="1" applyProtection="1">
      <alignment horizontal="center"/>
      <protection locked="0" hidden="1"/>
    </xf>
    <xf numFmtId="0" fontId="18" fillId="14" borderId="52" xfId="0" applyNumberFormat="1" applyFont="1" applyFill="1" applyBorder="1" applyAlignment="1" applyProtection="1">
      <alignment horizontal="center"/>
      <protection locked="0" hidden="1"/>
    </xf>
    <xf numFmtId="0" fontId="18" fillId="14" borderId="53" xfId="0" applyNumberFormat="1" applyFont="1" applyFill="1" applyBorder="1" applyAlignment="1" applyProtection="1">
      <alignment horizontal="center"/>
      <protection locked="0" hidden="1"/>
    </xf>
    <xf numFmtId="0" fontId="18" fillId="14" borderId="71" xfId="0" applyNumberFormat="1" applyFont="1" applyFill="1" applyBorder="1" applyAlignment="1" applyProtection="1">
      <alignment horizontal="center"/>
      <protection locked="0" hidden="1"/>
    </xf>
    <xf numFmtId="0" fontId="0" fillId="11" borderId="15" xfId="0" applyFont="1" applyFill="1" applyBorder="1" applyAlignment="1" applyProtection="1">
      <alignment horizontal="left"/>
      <protection locked="0" hidden="1"/>
    </xf>
    <xf numFmtId="0" fontId="10" fillId="9" borderId="4" xfId="0" applyFont="1" applyFill="1" applyBorder="1" applyAlignment="1" applyProtection="1">
      <alignment horizontal="center" vertical="center"/>
      <protection hidden="1"/>
    </xf>
    <xf numFmtId="0" fontId="0" fillId="0" borderId="0" xfId="0" applyAlignment="1">
      <alignment horizontal="right"/>
    </xf>
    <xf numFmtId="0" fontId="0" fillId="0" borderId="0" xfId="0" applyAlignment="1">
      <alignment horizontal="center"/>
    </xf>
    <xf numFmtId="0" fontId="9" fillId="0" borderId="0" xfId="0" applyFont="1" applyAlignment="1" applyProtection="1">
      <alignment vertical="center"/>
    </xf>
    <xf numFmtId="0" fontId="0" fillId="0" borderId="0" xfId="0" applyFont="1"/>
    <xf numFmtId="0" fontId="15" fillId="0" borderId="0" xfId="0" applyFont="1" applyFill="1"/>
    <xf numFmtId="0" fontId="0" fillId="0" borderId="0" xfId="0" applyFont="1" applyFill="1" applyBorder="1" applyAlignment="1">
      <alignment horizontal="left" indent="1"/>
    </xf>
    <xf numFmtId="0" fontId="27" fillId="0" borderId="0" xfId="0" applyFont="1" applyAlignment="1">
      <alignment vertical="center"/>
    </xf>
    <xf numFmtId="0" fontId="27" fillId="0" borderId="0" xfId="0" applyFont="1" applyFill="1" applyBorder="1" applyAlignment="1">
      <alignment vertical="center"/>
    </xf>
    <xf numFmtId="0" fontId="15" fillId="0" borderId="0" xfId="0" applyFont="1" applyFill="1" applyBorder="1" applyAlignment="1">
      <alignment vertical="center"/>
    </xf>
    <xf numFmtId="0" fontId="7" fillId="0" borderId="0" xfId="0" applyFont="1" applyAlignment="1">
      <alignment vertical="center"/>
    </xf>
    <xf numFmtId="0" fontId="27" fillId="0" borderId="17" xfId="0" applyFont="1" applyFill="1" applyBorder="1" applyAlignment="1">
      <alignment horizontal="center" vertical="center"/>
    </xf>
    <xf numFmtId="0" fontId="27" fillId="0" borderId="2" xfId="0" applyFont="1" applyFill="1" applyBorder="1" applyAlignment="1">
      <alignment horizontal="center" vertical="center"/>
    </xf>
    <xf numFmtId="0" fontId="28" fillId="0" borderId="0" xfId="0" applyFont="1" applyAlignment="1"/>
    <xf numFmtId="0" fontId="23" fillId="0" borderId="0" xfId="0" applyFont="1" applyAlignment="1">
      <alignment vertical="center"/>
    </xf>
    <xf numFmtId="0" fontId="6" fillId="0" borderId="0" xfId="0" applyFont="1"/>
    <xf numFmtId="0" fontId="27" fillId="13" borderId="0" xfId="0" applyFont="1" applyFill="1" applyBorder="1" applyAlignment="1">
      <alignment horizontal="right" vertical="center"/>
    </xf>
    <xf numFmtId="165" fontId="15" fillId="13" borderId="0" xfId="5" applyNumberFormat="1" applyFont="1" applyFill="1" applyBorder="1" applyAlignment="1">
      <alignment horizontal="center" vertical="center"/>
    </xf>
    <xf numFmtId="0" fontId="29" fillId="13" borderId="0" xfId="0" applyFont="1" applyFill="1" applyAlignment="1">
      <alignment horizontal="left" vertical="center" wrapText="1" indent="2"/>
    </xf>
    <xf numFmtId="2" fontId="30" fillId="13" borderId="0" xfId="0" applyNumberFormat="1" applyFont="1" applyFill="1" applyBorder="1" applyAlignment="1">
      <alignment horizontal="center" vertical="center"/>
    </xf>
    <xf numFmtId="0" fontId="15" fillId="0" borderId="0" xfId="0" applyFont="1"/>
    <xf numFmtId="0" fontId="11" fillId="0" borderId="0" xfId="0" applyFont="1" applyAlignment="1"/>
    <xf numFmtId="4" fontId="30" fillId="0" borderId="0" xfId="0" applyNumberFormat="1" applyFont="1" applyFill="1" applyBorder="1" applyAlignment="1">
      <alignment vertical="center"/>
    </xf>
    <xf numFmtId="4" fontId="31" fillId="0" borderId="0" xfId="0" applyNumberFormat="1" applyFont="1" applyFill="1" applyBorder="1" applyAlignment="1">
      <alignment vertical="center"/>
    </xf>
    <xf numFmtId="2" fontId="31" fillId="0" borderId="0" xfId="0" applyNumberFormat="1" applyFont="1" applyFill="1" applyBorder="1" applyAlignment="1">
      <alignment vertical="center"/>
    </xf>
    <xf numFmtId="0" fontId="27" fillId="0" borderId="0" xfId="0" applyFont="1" applyFill="1" applyBorder="1" applyAlignment="1">
      <alignment horizontal="right" vertical="center" indent="2"/>
    </xf>
    <xf numFmtId="165" fontId="15" fillId="0" borderId="0" xfId="5" applyNumberFormat="1" applyFont="1" applyFill="1" applyBorder="1" applyAlignment="1">
      <alignment horizontal="center" vertical="center" shrinkToFit="1"/>
    </xf>
    <xf numFmtId="0" fontId="29" fillId="0" borderId="0" xfId="0" applyFont="1" applyFill="1" applyAlignment="1">
      <alignment horizontal="left" wrapText="1" indent="2"/>
    </xf>
    <xf numFmtId="0" fontId="4" fillId="0" borderId="0" xfId="0" applyFont="1" applyAlignment="1" applyProtection="1">
      <alignment horizontal="right"/>
    </xf>
    <xf numFmtId="0" fontId="9" fillId="0" borderId="0" xfId="0" applyFont="1" applyAlignment="1" applyProtection="1">
      <alignment vertical="center" wrapText="1"/>
      <protection hidden="1"/>
    </xf>
    <xf numFmtId="0" fontId="10" fillId="3" borderId="1" xfId="0" applyFont="1" applyFill="1" applyBorder="1" applyAlignment="1" applyProtection="1">
      <alignment horizontal="center" vertical="center"/>
      <protection hidden="1"/>
    </xf>
    <xf numFmtId="0" fontId="10" fillId="9" borderId="1" xfId="0" applyFont="1" applyFill="1" applyBorder="1" applyAlignment="1" applyProtection="1">
      <alignment horizontal="center" vertical="center"/>
      <protection hidden="1"/>
    </xf>
    <xf numFmtId="0" fontId="10" fillId="4" borderId="1" xfId="0" applyFont="1" applyFill="1" applyBorder="1" applyAlignment="1" applyProtection="1">
      <alignment horizontal="center" vertical="center"/>
      <protection hidden="1"/>
    </xf>
    <xf numFmtId="0" fontId="10" fillId="17" borderId="44" xfId="0" applyFont="1" applyFill="1" applyBorder="1" applyAlignment="1" applyProtection="1">
      <alignment horizontal="center" vertical="center"/>
      <protection hidden="1"/>
    </xf>
    <xf numFmtId="0" fontId="10" fillId="17" borderId="45" xfId="0" applyFont="1" applyFill="1" applyBorder="1" applyAlignment="1" applyProtection="1">
      <alignment horizontal="center" vertical="center"/>
      <protection hidden="1"/>
    </xf>
    <xf numFmtId="0" fontId="10" fillId="17" borderId="46" xfId="0" applyFont="1" applyFill="1" applyBorder="1" applyAlignment="1" applyProtection="1">
      <alignment horizontal="center" vertical="center"/>
      <protection hidden="1"/>
    </xf>
    <xf numFmtId="0" fontId="10" fillId="17" borderId="1" xfId="0" applyFont="1" applyFill="1" applyBorder="1" applyAlignment="1" applyProtection="1">
      <alignment horizontal="center" vertical="center"/>
      <protection hidden="1"/>
    </xf>
    <xf numFmtId="0" fontId="10" fillId="17" borderId="6" xfId="0" applyFont="1" applyFill="1" applyBorder="1" applyAlignment="1" applyProtection="1">
      <alignment horizontal="center" vertical="center"/>
      <protection hidden="1"/>
    </xf>
    <xf numFmtId="0" fontId="12" fillId="17" borderId="5" xfId="0" applyFont="1" applyFill="1" applyBorder="1" applyAlignment="1" applyProtection="1">
      <alignment horizontal="center" vertical="center"/>
      <protection hidden="1"/>
    </xf>
    <xf numFmtId="0" fontId="22" fillId="17" borderId="60" xfId="0" applyFont="1" applyFill="1" applyBorder="1" applyAlignment="1" applyProtection="1">
      <alignment horizontal="center"/>
      <protection hidden="1"/>
    </xf>
    <xf numFmtId="0" fontId="22" fillId="17" borderId="48" xfId="0" applyFont="1" applyFill="1" applyBorder="1" applyAlignment="1" applyProtection="1">
      <alignment horizontal="center"/>
      <protection hidden="1"/>
    </xf>
    <xf numFmtId="0" fontId="22" fillId="17" borderId="49" xfId="0" applyFont="1" applyFill="1" applyBorder="1" applyAlignment="1" applyProtection="1">
      <alignment horizontal="center"/>
      <protection hidden="1"/>
    </xf>
    <xf numFmtId="0" fontId="22" fillId="17" borderId="50" xfId="0" applyFont="1" applyFill="1" applyBorder="1" applyAlignment="1" applyProtection="1">
      <alignment horizontal="center"/>
      <protection hidden="1"/>
    </xf>
    <xf numFmtId="0" fontId="22" fillId="17" borderId="61" xfId="0" applyFont="1" applyFill="1" applyBorder="1" applyAlignment="1" applyProtection="1">
      <alignment horizontal="center"/>
      <protection hidden="1"/>
    </xf>
    <xf numFmtId="0" fontId="22" fillId="17" borderId="62" xfId="0" applyFont="1" applyFill="1" applyBorder="1" applyAlignment="1" applyProtection="1">
      <alignment horizontal="center"/>
      <protection hidden="1"/>
    </xf>
    <xf numFmtId="0" fontId="22" fillId="17" borderId="94" xfId="0" applyFont="1" applyFill="1" applyBorder="1" applyAlignment="1" applyProtection="1">
      <alignment horizontal="center"/>
      <protection hidden="1"/>
    </xf>
    <xf numFmtId="0" fontId="22" fillId="17" borderId="8" xfId="0" applyFont="1" applyFill="1" applyBorder="1" applyAlignment="1" applyProtection="1">
      <alignment horizontal="center"/>
      <protection hidden="1"/>
    </xf>
    <xf numFmtId="0" fontId="22" fillId="17" borderId="84" xfId="0" applyFont="1" applyFill="1" applyBorder="1" applyAlignment="1" applyProtection="1">
      <alignment horizontal="center"/>
      <protection hidden="1"/>
    </xf>
    <xf numFmtId="0" fontId="22" fillId="17" borderId="86" xfId="0" applyFont="1" applyFill="1" applyBorder="1" applyAlignment="1" applyProtection="1">
      <alignment horizontal="center"/>
      <protection hidden="1"/>
    </xf>
    <xf numFmtId="0" fontId="22" fillId="17" borderId="83" xfId="0" applyFont="1" applyFill="1" applyBorder="1" applyAlignment="1" applyProtection="1">
      <alignment horizontal="center"/>
      <protection hidden="1"/>
    </xf>
    <xf numFmtId="0" fontId="22" fillId="17" borderId="85" xfId="0" applyFont="1" applyFill="1" applyBorder="1" applyAlignment="1" applyProtection="1">
      <alignment horizontal="center"/>
      <protection hidden="1"/>
    </xf>
    <xf numFmtId="0" fontId="22" fillId="17" borderId="87" xfId="0" applyFont="1" applyFill="1" applyBorder="1" applyAlignment="1" applyProtection="1">
      <alignment horizontal="center"/>
      <protection hidden="1"/>
    </xf>
    <xf numFmtId="9" fontId="22" fillId="17" borderId="44" xfId="0" applyNumberFormat="1" applyFont="1" applyFill="1" applyBorder="1" applyAlignment="1" applyProtection="1">
      <alignment horizontal="center"/>
      <protection hidden="1"/>
    </xf>
    <xf numFmtId="9" fontId="22" fillId="17" borderId="45" xfId="0" applyNumberFormat="1" applyFont="1" applyFill="1" applyBorder="1" applyAlignment="1" applyProtection="1">
      <alignment horizontal="center"/>
      <protection hidden="1"/>
    </xf>
    <xf numFmtId="9" fontId="22" fillId="17" borderId="46" xfId="0" applyNumberFormat="1" applyFont="1" applyFill="1" applyBorder="1" applyAlignment="1" applyProtection="1">
      <alignment horizontal="center"/>
      <protection hidden="1"/>
    </xf>
    <xf numFmtId="9" fontId="22" fillId="17" borderId="1" xfId="0" applyNumberFormat="1" applyFont="1" applyFill="1" applyBorder="1" applyAlignment="1" applyProtection="1">
      <alignment horizontal="center"/>
      <protection hidden="1"/>
    </xf>
    <xf numFmtId="9" fontId="22" fillId="17" borderId="6" xfId="0" applyNumberFormat="1" applyFont="1" applyFill="1" applyBorder="1" applyAlignment="1" applyProtection="1">
      <alignment horizontal="center"/>
      <protection hidden="1"/>
    </xf>
    <xf numFmtId="0" fontId="18" fillId="0" borderId="95" xfId="0" applyFont="1" applyBorder="1" applyAlignment="1" applyProtection="1">
      <alignment horizontal="center"/>
      <protection locked="0" hidden="1"/>
    </xf>
    <xf numFmtId="0" fontId="18" fillId="0" borderId="96" xfId="0" applyFont="1" applyBorder="1" applyAlignment="1" applyProtection="1">
      <alignment horizontal="center"/>
      <protection locked="0" hidden="1"/>
    </xf>
    <xf numFmtId="0" fontId="18" fillId="0" borderId="97" xfId="0" applyFont="1" applyBorder="1" applyAlignment="1" applyProtection="1">
      <alignment horizontal="center"/>
      <protection locked="0" hidden="1"/>
    </xf>
    <xf numFmtId="0" fontId="18" fillId="0" borderId="98" xfId="0" applyFont="1" applyBorder="1" applyAlignment="1" applyProtection="1">
      <alignment horizontal="center"/>
      <protection locked="0" hidden="1"/>
    </xf>
    <xf numFmtId="0" fontId="18" fillId="0" borderId="99" xfId="0" applyFont="1" applyBorder="1" applyAlignment="1" applyProtection="1">
      <alignment horizontal="center"/>
      <protection locked="0" hidden="1"/>
    </xf>
    <xf numFmtId="0" fontId="32" fillId="0" borderId="0" xfId="0" applyFont="1" applyProtection="1">
      <protection hidden="1"/>
    </xf>
    <xf numFmtId="0" fontId="12" fillId="0" borderId="0" xfId="0" applyFont="1" applyBorder="1" applyAlignment="1" applyProtection="1">
      <alignment horizontal="center" vertical="center"/>
      <protection hidden="1"/>
    </xf>
    <xf numFmtId="0" fontId="17" fillId="0" borderId="0" xfId="0" applyFont="1" applyBorder="1" applyAlignment="1" applyProtection="1">
      <alignment horizontal="right" vertical="center"/>
      <protection hidden="1"/>
    </xf>
    <xf numFmtId="0" fontId="17" fillId="0" borderId="0" xfId="0" applyFont="1" applyAlignment="1">
      <alignment horizontal="right"/>
    </xf>
    <xf numFmtId="0" fontId="33" fillId="0" borderId="0" xfId="0" applyFont="1" applyAlignment="1">
      <alignment horizontal="center" vertical="center"/>
    </xf>
    <xf numFmtId="0" fontId="34" fillId="0" borderId="0" xfId="0" applyFont="1" applyAlignment="1">
      <alignment horizontal="right" vertical="center"/>
    </xf>
    <xf numFmtId="0" fontId="18" fillId="0" borderId="44" xfId="0" applyFont="1" applyBorder="1" applyAlignment="1" applyProtection="1">
      <alignment horizontal="center" wrapText="1"/>
      <protection hidden="1"/>
    </xf>
    <xf numFmtId="9" fontId="18" fillId="0" borderId="44" xfId="4" applyFont="1" applyBorder="1" applyAlignment="1" applyProtection="1">
      <alignment horizontal="center" wrapText="1"/>
      <protection hidden="1"/>
    </xf>
    <xf numFmtId="0" fontId="18" fillId="0" borderId="45" xfId="0" applyFont="1" applyBorder="1" applyAlignment="1" applyProtection="1">
      <alignment horizontal="center" wrapText="1"/>
      <protection hidden="1"/>
    </xf>
    <xf numFmtId="0" fontId="18" fillId="0" borderId="46" xfId="0" applyFont="1" applyBorder="1" applyAlignment="1" applyProtection="1">
      <alignment horizontal="center" wrapText="1"/>
      <protection hidden="1"/>
    </xf>
    <xf numFmtId="9" fontId="18" fillId="0" borderId="45" xfId="4" applyFont="1" applyBorder="1" applyAlignment="1" applyProtection="1">
      <alignment horizontal="center" wrapText="1"/>
      <protection hidden="1"/>
    </xf>
    <xf numFmtId="9" fontId="18" fillId="0" borderId="46" xfId="4" applyFont="1" applyBorder="1" applyAlignment="1" applyProtection="1">
      <alignment horizontal="center" wrapText="1"/>
      <protection hidden="1"/>
    </xf>
    <xf numFmtId="0" fontId="35" fillId="0" borderId="0" xfId="0" applyFont="1"/>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10" fillId="3" borderId="4" xfId="0" applyFont="1" applyFill="1" applyBorder="1" applyAlignment="1" applyProtection="1">
      <alignment horizontal="center" vertical="center"/>
      <protection hidden="1"/>
    </xf>
    <xf numFmtId="0" fontId="10" fillId="5" borderId="4" xfId="0" applyFont="1" applyFill="1" applyBorder="1" applyAlignment="1" applyProtection="1">
      <alignment horizontal="center" vertical="center"/>
      <protection hidden="1"/>
    </xf>
    <xf numFmtId="0" fontId="10" fillId="18" borderId="4" xfId="0" applyFont="1" applyFill="1" applyBorder="1" applyAlignment="1" applyProtection="1">
      <alignment horizontal="center" vertical="center"/>
      <protection hidden="1"/>
    </xf>
    <xf numFmtId="9" fontId="4" fillId="0" borderId="44" xfId="4" applyFont="1" applyBorder="1" applyAlignment="1" applyProtection="1">
      <alignment horizontal="center" wrapText="1"/>
      <protection hidden="1"/>
    </xf>
    <xf numFmtId="9" fontId="4" fillId="0" borderId="45" xfId="4" applyFont="1" applyBorder="1" applyAlignment="1" applyProtection="1">
      <alignment horizontal="center" wrapText="1"/>
      <protection hidden="1"/>
    </xf>
    <xf numFmtId="9" fontId="4" fillId="0" borderId="46" xfId="4" applyFont="1" applyBorder="1" applyAlignment="1" applyProtection="1">
      <alignment horizontal="center" wrapText="1"/>
      <protection hidden="1"/>
    </xf>
    <xf numFmtId="9" fontId="4" fillId="0" borderId="1" xfId="4" applyFont="1" applyBorder="1" applyAlignment="1" applyProtection="1">
      <alignment horizontal="center" wrapText="1"/>
      <protection hidden="1"/>
    </xf>
    <xf numFmtId="9" fontId="4" fillId="0" borderId="5" xfId="4" applyFont="1" applyBorder="1" applyAlignment="1" applyProtection="1">
      <alignment horizontal="center" wrapText="1"/>
      <protection hidden="1"/>
    </xf>
    <xf numFmtId="0" fontId="4" fillId="6" borderId="44" xfId="0" applyFont="1" applyFill="1" applyBorder="1" applyAlignment="1" applyProtection="1">
      <alignment horizontal="center" vertical="center"/>
      <protection hidden="1"/>
    </xf>
    <xf numFmtId="0" fontId="4" fillId="6" borderId="45"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4" fillId="10" borderId="1" xfId="0" applyFont="1" applyFill="1" applyBorder="1" applyAlignment="1" applyProtection="1">
      <alignment horizontal="center" vertical="center"/>
      <protection hidden="1"/>
    </xf>
    <xf numFmtId="0" fontId="4" fillId="10" borderId="44" xfId="0" applyFont="1" applyFill="1" applyBorder="1" applyAlignment="1" applyProtection="1">
      <alignment horizontal="center" vertical="center"/>
      <protection hidden="1"/>
    </xf>
    <xf numFmtId="0" fontId="4" fillId="10" borderId="46" xfId="0" applyFont="1" applyFill="1" applyBorder="1" applyAlignment="1" applyProtection="1">
      <alignment horizontal="center" vertical="center"/>
      <protection hidden="1"/>
    </xf>
    <xf numFmtId="0" fontId="4" fillId="8" borderId="1" xfId="0" applyFont="1" applyFill="1" applyBorder="1" applyAlignment="1" applyProtection="1">
      <alignment horizontal="center" vertical="center"/>
      <protection hidden="1"/>
    </xf>
    <xf numFmtId="0" fontId="4" fillId="10" borderId="45" xfId="0" applyFont="1" applyFill="1" applyBorder="1" applyAlignment="1" applyProtection="1">
      <alignment horizontal="center" vertical="center"/>
      <protection hidden="1"/>
    </xf>
    <xf numFmtId="0" fontId="4" fillId="8" borderId="47" xfId="0" applyFont="1" applyFill="1" applyBorder="1" applyAlignment="1" applyProtection="1">
      <alignment horizontal="center" vertical="center"/>
      <protection hidden="1"/>
    </xf>
    <xf numFmtId="0" fontId="4" fillId="17" borderId="44" xfId="0" applyFont="1" applyFill="1" applyBorder="1" applyAlignment="1" applyProtection="1">
      <alignment horizontal="center" vertical="center"/>
      <protection hidden="1"/>
    </xf>
    <xf numFmtId="0" fontId="4" fillId="17" borderId="45" xfId="0" applyFont="1" applyFill="1" applyBorder="1" applyAlignment="1" applyProtection="1">
      <alignment horizontal="center" vertical="center"/>
      <protection hidden="1"/>
    </xf>
    <xf numFmtId="0" fontId="4" fillId="17" borderId="46" xfId="0" applyFont="1" applyFill="1" applyBorder="1" applyAlignment="1" applyProtection="1">
      <alignment horizontal="center" vertical="center"/>
      <protection hidden="1"/>
    </xf>
    <xf numFmtId="0" fontId="4" fillId="17" borderId="1" xfId="0" applyFont="1" applyFill="1" applyBorder="1" applyAlignment="1" applyProtection="1">
      <alignment horizontal="center" vertical="center"/>
      <protection hidden="1"/>
    </xf>
    <xf numFmtId="0" fontId="4" fillId="17" borderId="6" xfId="0" applyFont="1" applyFill="1" applyBorder="1" applyAlignment="1" applyProtection="1">
      <alignment horizontal="center" vertical="center"/>
      <protection hidden="1"/>
    </xf>
    <xf numFmtId="0" fontId="4" fillId="9" borderId="1" xfId="0" applyFont="1" applyFill="1" applyBorder="1" applyAlignment="1">
      <alignment horizontal="center"/>
    </xf>
    <xf numFmtId="0" fontId="4" fillId="3" borderId="1" xfId="0" applyFont="1" applyFill="1" applyBorder="1" applyAlignment="1">
      <alignment horizontal="center"/>
    </xf>
    <xf numFmtId="0" fontId="4" fillId="18" borderId="1" xfId="0" applyFont="1" applyFill="1" applyBorder="1" applyAlignment="1">
      <alignment horizontal="center"/>
    </xf>
    <xf numFmtId="0" fontId="4" fillId="5" borderId="1" xfId="0" applyFont="1" applyFill="1" applyBorder="1" applyAlignment="1">
      <alignment horizontal="center"/>
    </xf>
    <xf numFmtId="9" fontId="4" fillId="0" borderId="1" xfId="4" applyFont="1" applyBorder="1"/>
    <xf numFmtId="0" fontId="4" fillId="0" borderId="1" xfId="0" applyFont="1" applyBorder="1"/>
    <xf numFmtId="0" fontId="4" fillId="8" borderId="1" xfId="0" applyFont="1" applyFill="1" applyBorder="1" applyAlignment="1">
      <alignment horizontal="center"/>
    </xf>
    <xf numFmtId="0" fontId="4" fillId="7" borderId="1" xfId="0" applyFont="1" applyFill="1" applyBorder="1" applyAlignment="1">
      <alignment horizontal="center"/>
    </xf>
    <xf numFmtId="0" fontId="4" fillId="6" borderId="1" xfId="0" applyFont="1" applyFill="1" applyBorder="1" applyAlignment="1">
      <alignment horizontal="center"/>
    </xf>
    <xf numFmtId="0" fontId="0" fillId="11" borderId="0" xfId="0" applyFill="1" applyAlignment="1">
      <alignment horizontal="center"/>
    </xf>
    <xf numFmtId="0" fontId="4" fillId="6" borderId="1" xfId="0" applyFont="1" applyFill="1" applyBorder="1" applyAlignment="1">
      <alignment horizontal="center" wrapText="1"/>
    </xf>
    <xf numFmtId="0" fontId="4" fillId="7" borderId="1" xfId="0" applyFont="1" applyFill="1" applyBorder="1" applyAlignment="1">
      <alignment horizontal="center" wrapText="1"/>
    </xf>
    <xf numFmtId="0" fontId="4" fillId="8" borderId="1" xfId="0" applyFont="1" applyFill="1" applyBorder="1" applyAlignment="1">
      <alignment horizontal="center" wrapText="1"/>
    </xf>
    <xf numFmtId="0" fontId="4" fillId="19" borderId="1" xfId="0" applyFont="1" applyFill="1" applyBorder="1" applyAlignment="1">
      <alignment horizontal="center"/>
    </xf>
    <xf numFmtId="0" fontId="4" fillId="19" borderId="1" xfId="0" applyFont="1" applyFill="1" applyBorder="1" applyAlignment="1">
      <alignment horizontal="center" wrapText="1"/>
    </xf>
    <xf numFmtId="0" fontId="4" fillId="20" borderId="1" xfId="0" applyFont="1" applyFill="1" applyBorder="1" applyAlignment="1">
      <alignment horizontal="center"/>
    </xf>
    <xf numFmtId="0" fontId="4" fillId="20" borderId="1" xfId="0" applyFont="1" applyFill="1" applyBorder="1" applyAlignment="1">
      <alignment horizontal="center" wrapText="1"/>
    </xf>
    <xf numFmtId="0" fontId="4" fillId="21" borderId="1" xfId="0" applyFont="1" applyFill="1" applyBorder="1" applyAlignment="1">
      <alignment horizontal="center"/>
    </xf>
    <xf numFmtId="0" fontId="4" fillId="21" borderId="1" xfId="0" applyFont="1" applyFill="1" applyBorder="1" applyAlignment="1">
      <alignment horizontal="center" wrapText="1"/>
    </xf>
    <xf numFmtId="0" fontId="36" fillId="0" borderId="44" xfId="0" applyFont="1" applyBorder="1" applyAlignment="1" applyProtection="1">
      <alignment horizontal="center" wrapText="1"/>
      <protection hidden="1"/>
    </xf>
    <xf numFmtId="0" fontId="36" fillId="0" borderId="45" xfId="0" applyFont="1" applyBorder="1" applyAlignment="1" applyProtection="1">
      <alignment horizontal="center" wrapText="1"/>
      <protection hidden="1"/>
    </xf>
    <xf numFmtId="0" fontId="36" fillId="0" borderId="46" xfId="0" applyFont="1" applyBorder="1" applyAlignment="1" applyProtection="1">
      <alignment horizontal="center" wrapText="1"/>
      <protection hidden="1"/>
    </xf>
    <xf numFmtId="0" fontId="36" fillId="0" borderId="1" xfId="0" applyFont="1" applyBorder="1" applyAlignment="1" applyProtection="1">
      <alignment horizontal="center" wrapText="1"/>
      <protection hidden="1"/>
    </xf>
    <xf numFmtId="0" fontId="36" fillId="0" borderId="6" xfId="0" applyFont="1" applyBorder="1" applyAlignment="1" applyProtection="1">
      <alignment horizontal="center" wrapText="1"/>
      <protection hidden="1"/>
    </xf>
    <xf numFmtId="49" fontId="18" fillId="0" borderId="44" xfId="4" applyNumberFormat="1" applyFont="1" applyBorder="1" applyAlignment="1" applyProtection="1">
      <alignment horizontal="center" wrapText="1"/>
      <protection hidden="1"/>
    </xf>
    <xf numFmtId="49" fontId="18" fillId="0" borderId="45" xfId="4" applyNumberFormat="1" applyFont="1" applyBorder="1" applyAlignment="1" applyProtection="1">
      <alignment horizontal="center" wrapText="1"/>
      <protection hidden="1"/>
    </xf>
    <xf numFmtId="49" fontId="18" fillId="0" borderId="46" xfId="4" applyNumberFormat="1" applyFont="1" applyBorder="1" applyAlignment="1" applyProtection="1">
      <alignment horizontal="center" wrapText="1"/>
      <protection hidden="1"/>
    </xf>
    <xf numFmtId="0" fontId="0" fillId="0" borderId="1" xfId="0" applyBorder="1" applyAlignment="1">
      <alignment horizontal="center"/>
    </xf>
    <xf numFmtId="0" fontId="4" fillId="9" borderId="1" xfId="0" applyFont="1" applyFill="1" applyBorder="1" applyAlignment="1">
      <alignment horizontal="left" wrapText="1"/>
    </xf>
    <xf numFmtId="0" fontId="4" fillId="3" borderId="1" xfId="0" applyFont="1" applyFill="1" applyBorder="1" applyAlignment="1">
      <alignment horizontal="left" wrapText="1"/>
    </xf>
    <xf numFmtId="0" fontId="4" fillId="18" borderId="1" xfId="0" applyFont="1" applyFill="1" applyBorder="1" applyAlignment="1">
      <alignment horizontal="left" wrapText="1"/>
    </xf>
    <xf numFmtId="0" fontId="4" fillId="5" borderId="1" xfId="0" applyFont="1" applyFill="1" applyBorder="1" applyAlignment="1">
      <alignment horizontal="left" wrapText="1"/>
    </xf>
    <xf numFmtId="0" fontId="13" fillId="0" borderId="0" xfId="0" applyFont="1" applyFill="1"/>
    <xf numFmtId="0" fontId="7" fillId="0" borderId="0" xfId="0" applyFont="1" applyAlignment="1">
      <alignment horizontal="right"/>
    </xf>
    <xf numFmtId="0" fontId="0" fillId="0" borderId="1" xfId="0" applyBorder="1"/>
    <xf numFmtId="0" fontId="0" fillId="0" borderId="1" xfId="0" applyBorder="1" applyAlignment="1">
      <alignment horizontal="right"/>
    </xf>
    <xf numFmtId="9" fontId="4" fillId="0" borderId="1" xfId="4" applyFont="1" applyBorder="1" applyAlignment="1">
      <alignment shrinkToFit="1"/>
    </xf>
    <xf numFmtId="0" fontId="7" fillId="0" borderId="0" xfId="0" applyFont="1" applyFill="1" applyAlignment="1">
      <alignment horizontal="center"/>
    </xf>
    <xf numFmtId="0" fontId="7" fillId="0" borderId="0" xfId="0" applyFont="1" applyFill="1" applyAlignment="1">
      <alignment horizontal="left"/>
    </xf>
    <xf numFmtId="0" fontId="37" fillId="22" borderId="44" xfId="0" applyFont="1" applyFill="1" applyBorder="1" applyAlignment="1" applyProtection="1">
      <alignment horizontal="center" vertical="center"/>
      <protection hidden="1"/>
    </xf>
    <xf numFmtId="0" fontId="37" fillId="22" borderId="45" xfId="0" applyFont="1" applyFill="1" applyBorder="1" applyAlignment="1" applyProtection="1">
      <alignment horizontal="center" vertical="center"/>
      <protection hidden="1"/>
    </xf>
    <xf numFmtId="0" fontId="37" fillId="22" borderId="46" xfId="0" applyFont="1" applyFill="1" applyBorder="1" applyAlignment="1" applyProtection="1">
      <alignment horizontal="center" vertical="center"/>
      <protection hidden="1"/>
    </xf>
    <xf numFmtId="0" fontId="37" fillId="23" borderId="1" xfId="0" applyFont="1" applyFill="1" applyBorder="1" applyAlignment="1" applyProtection="1">
      <alignment horizontal="center" vertical="center"/>
      <protection hidden="1"/>
    </xf>
    <xf numFmtId="0" fontId="37" fillId="23" borderId="44" xfId="0" applyFont="1" applyFill="1" applyBorder="1" applyAlignment="1" applyProtection="1">
      <alignment horizontal="center" vertical="center"/>
      <protection hidden="1"/>
    </xf>
    <xf numFmtId="0" fontId="37" fillId="23" borderId="46" xfId="0" applyFont="1" applyFill="1" applyBorder="1" applyAlignment="1" applyProtection="1">
      <alignment horizontal="center" vertical="center"/>
      <protection hidden="1"/>
    </xf>
    <xf numFmtId="0" fontId="37" fillId="10" borderId="1" xfId="0" applyFont="1" applyFill="1" applyBorder="1" applyAlignment="1" applyProtection="1">
      <alignment horizontal="center" vertical="center"/>
      <protection hidden="1"/>
    </xf>
    <xf numFmtId="0" fontId="37" fillId="24" borderId="1" xfId="0" applyFont="1" applyFill="1" applyBorder="1" applyAlignment="1" applyProtection="1">
      <alignment horizontal="center" vertical="center"/>
      <protection hidden="1"/>
    </xf>
    <xf numFmtId="0" fontId="37" fillId="23" borderId="45" xfId="0" applyFont="1" applyFill="1" applyBorder="1" applyAlignment="1" applyProtection="1">
      <alignment horizontal="center" vertical="center"/>
      <protection hidden="1"/>
    </xf>
    <xf numFmtId="0" fontId="37" fillId="24" borderId="47" xfId="0" applyFont="1" applyFill="1" applyBorder="1" applyAlignment="1" applyProtection="1">
      <alignment horizontal="center" vertical="center"/>
      <protection hidden="1"/>
    </xf>
    <xf numFmtId="0" fontId="10" fillId="4" borderId="1" xfId="0" applyFont="1" applyFill="1" applyBorder="1" applyAlignment="1" applyProtection="1">
      <alignment horizontal="center" vertical="center"/>
      <protection hidden="1"/>
    </xf>
    <xf numFmtId="0" fontId="10" fillId="9" borderId="1" xfId="0" applyFont="1" applyFill="1" applyBorder="1" applyAlignment="1" applyProtection="1">
      <alignment horizontal="center" vertical="center"/>
      <protection hidden="1"/>
    </xf>
    <xf numFmtId="0" fontId="10" fillId="3" borderId="1" xfId="0" applyFont="1" applyFill="1" applyBorder="1" applyAlignment="1" applyProtection="1">
      <alignment horizontal="center" vertical="center"/>
      <protection hidden="1"/>
    </xf>
    <xf numFmtId="0" fontId="29" fillId="0" borderId="0" xfId="0" applyFont="1" applyFill="1" applyAlignment="1">
      <alignment horizontal="left" wrapText="1" indent="2"/>
    </xf>
    <xf numFmtId="0" fontId="38" fillId="0" borderId="0" xfId="0" applyFont="1" applyAlignment="1" applyProtection="1">
      <alignment wrapText="1"/>
      <protection hidden="1"/>
    </xf>
    <xf numFmtId="164" fontId="12" fillId="0" borderId="4" xfId="0" applyNumberFormat="1" applyFont="1" applyBorder="1" applyAlignment="1" applyProtection="1">
      <alignment horizontal="center" vertical="center"/>
      <protection hidden="1"/>
    </xf>
    <xf numFmtId="164" fontId="12" fillId="0" borderId="6" xfId="0" applyNumberFormat="1" applyFont="1" applyBorder="1" applyAlignment="1" applyProtection="1">
      <alignment horizontal="center" vertical="center"/>
      <protection hidden="1"/>
    </xf>
    <xf numFmtId="0" fontId="10" fillId="0" borderId="0" xfId="0" applyFont="1" applyAlignment="1" applyProtection="1">
      <alignment horizontal="left"/>
      <protection hidden="1"/>
    </xf>
    <xf numFmtId="0" fontId="12" fillId="2" borderId="4" xfId="0" applyFont="1" applyFill="1" applyBorder="1" applyAlignment="1" applyProtection="1">
      <alignment horizontal="right" vertical="center"/>
      <protection hidden="1"/>
    </xf>
    <xf numFmtId="0" fontId="12" fillId="2" borderId="5" xfId="0" applyFont="1" applyFill="1" applyBorder="1" applyAlignment="1" applyProtection="1">
      <alignment horizontal="right" vertical="center"/>
      <protection hidden="1"/>
    </xf>
    <xf numFmtId="0" fontId="12" fillId="2" borderId="6" xfId="0" applyFont="1" applyFill="1" applyBorder="1" applyAlignment="1" applyProtection="1">
      <alignment horizontal="right" vertical="center"/>
      <protection hidden="1"/>
    </xf>
    <xf numFmtId="0" fontId="12" fillId="0" borderId="92" xfId="0" applyFont="1" applyBorder="1" applyAlignment="1" applyProtection="1">
      <alignment horizontal="center" textRotation="90" wrapText="1"/>
      <protection hidden="1"/>
    </xf>
    <xf numFmtId="0" fontId="12" fillId="0" borderId="7" xfId="0" applyFont="1" applyBorder="1" applyAlignment="1" applyProtection="1">
      <alignment horizontal="center" textRotation="90"/>
      <protection hidden="1"/>
    </xf>
    <xf numFmtId="0" fontId="10" fillId="9" borderId="4" xfId="0" applyFont="1" applyFill="1" applyBorder="1" applyAlignment="1" applyProtection="1">
      <alignment horizontal="left" vertical="center"/>
      <protection hidden="1"/>
    </xf>
    <xf numFmtId="0" fontId="10" fillId="9" borderId="6" xfId="0" applyFont="1" applyFill="1" applyBorder="1" applyAlignment="1" applyProtection="1">
      <alignment horizontal="left" vertical="center"/>
      <protection hidden="1"/>
    </xf>
    <xf numFmtId="0" fontId="10" fillId="3" borderId="4" xfId="0" applyFont="1" applyFill="1" applyBorder="1" applyAlignment="1" applyProtection="1">
      <alignment horizontal="left" vertical="center"/>
      <protection hidden="1"/>
    </xf>
    <xf numFmtId="0" fontId="10" fillId="3" borderId="6" xfId="0" applyFont="1" applyFill="1" applyBorder="1" applyAlignment="1" applyProtection="1">
      <alignment horizontal="left" vertical="center"/>
      <protection hidden="1"/>
    </xf>
    <xf numFmtId="0" fontId="10" fillId="4" borderId="4" xfId="0" applyFont="1" applyFill="1" applyBorder="1" applyAlignment="1" applyProtection="1">
      <alignment horizontal="left" vertical="center"/>
      <protection hidden="1"/>
    </xf>
    <xf numFmtId="0" fontId="10" fillId="4" borderId="5" xfId="0" applyFont="1" applyFill="1" applyBorder="1" applyAlignment="1" applyProtection="1">
      <alignment horizontal="left" vertical="center"/>
      <protection hidden="1"/>
    </xf>
    <xf numFmtId="0" fontId="10" fillId="4" borderId="6" xfId="0" applyFont="1" applyFill="1" applyBorder="1" applyAlignment="1" applyProtection="1">
      <alignment horizontal="left" vertical="center"/>
      <protection hidden="1"/>
    </xf>
    <xf numFmtId="0" fontId="10" fillId="5" borderId="4" xfId="0" applyFont="1" applyFill="1" applyBorder="1" applyAlignment="1" applyProtection="1">
      <alignment horizontal="left" vertical="center"/>
      <protection hidden="1"/>
    </xf>
    <xf numFmtId="0" fontId="10" fillId="5" borderId="5" xfId="0" applyFont="1" applyFill="1" applyBorder="1" applyAlignment="1" applyProtection="1">
      <alignment horizontal="left" vertical="center"/>
      <protection hidden="1"/>
    </xf>
    <xf numFmtId="0" fontId="10" fillId="5" borderId="6" xfId="0" applyFont="1" applyFill="1" applyBorder="1" applyAlignment="1" applyProtection="1">
      <alignment horizontal="left" vertical="center"/>
      <protection hidden="1"/>
    </xf>
    <xf numFmtId="0" fontId="23" fillId="0" borderId="74" xfId="0" applyFont="1" applyBorder="1" applyAlignment="1" applyProtection="1">
      <alignment horizontal="center" vertical="center"/>
      <protection hidden="1"/>
    </xf>
    <xf numFmtId="0" fontId="23" fillId="0" borderId="75" xfId="0" applyFont="1" applyBorder="1" applyAlignment="1" applyProtection="1">
      <alignment horizontal="center" vertical="center"/>
      <protection hidden="1"/>
    </xf>
    <xf numFmtId="0" fontId="23" fillId="0" borderId="76"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12" fillId="0" borderId="17" xfId="0" applyFont="1" applyBorder="1" applyAlignment="1" applyProtection="1">
      <alignment horizontal="center" wrapText="1"/>
      <protection hidden="1"/>
    </xf>
    <xf numFmtId="0" fontId="12" fillId="0" borderId="8" xfId="0" applyFont="1" applyBorder="1" applyAlignment="1" applyProtection="1">
      <alignment horizontal="center" wrapText="1"/>
      <protection hidden="1"/>
    </xf>
    <xf numFmtId="0" fontId="12" fillId="0" borderId="3" xfId="0" applyFont="1" applyBorder="1" applyAlignment="1" applyProtection="1">
      <alignment horizontal="center" textRotation="90" wrapText="1"/>
      <protection hidden="1"/>
    </xf>
    <xf numFmtId="0" fontId="12" fillId="0" borderId="17" xfId="0" applyFont="1" applyBorder="1" applyAlignment="1" applyProtection="1">
      <alignment horizontal="center" textRotation="90"/>
      <protection hidden="1"/>
    </xf>
    <xf numFmtId="0" fontId="12" fillId="2" borderId="4" xfId="0" applyFont="1" applyFill="1" applyBorder="1" applyAlignment="1" applyProtection="1">
      <alignment horizontal="center" vertical="center"/>
      <protection hidden="1"/>
    </xf>
    <xf numFmtId="0" fontId="12" fillId="2" borderId="6" xfId="0" applyFont="1" applyFill="1" applyBorder="1" applyAlignment="1" applyProtection="1">
      <alignment horizontal="center" vertical="center"/>
      <protection hidden="1"/>
    </xf>
    <xf numFmtId="0" fontId="10" fillId="4" borderId="1" xfId="0" applyFont="1" applyFill="1" applyBorder="1" applyAlignment="1" applyProtection="1">
      <alignment horizontal="center" vertical="center"/>
      <protection hidden="1"/>
    </xf>
    <xf numFmtId="0" fontId="9" fillId="0" borderId="0" xfId="0" applyFont="1" applyAlignment="1" applyProtection="1">
      <alignment horizontal="center" vertical="center" wrapText="1"/>
      <protection hidden="1"/>
    </xf>
    <xf numFmtId="0" fontId="9" fillId="0" borderId="7" xfId="0" applyFont="1" applyBorder="1" applyAlignment="1" applyProtection="1">
      <alignment horizontal="center" vertical="center" wrapText="1"/>
      <protection hidden="1"/>
    </xf>
    <xf numFmtId="0" fontId="9" fillId="0" borderId="90" xfId="0" applyFont="1" applyBorder="1" applyAlignment="1" applyProtection="1">
      <alignment horizontal="center" vertical="center" wrapText="1"/>
      <protection hidden="1"/>
    </xf>
    <xf numFmtId="0" fontId="9" fillId="0" borderId="89" xfId="0" applyFont="1" applyBorder="1" applyAlignment="1" applyProtection="1">
      <alignment horizontal="center" vertical="center" wrapText="1"/>
      <protection hidden="1"/>
    </xf>
    <xf numFmtId="0" fontId="10" fillId="9" borderId="1" xfId="0" applyFont="1" applyFill="1" applyBorder="1" applyAlignment="1" applyProtection="1">
      <alignment horizontal="center" vertical="center"/>
      <protection hidden="1"/>
    </xf>
    <xf numFmtId="0" fontId="10" fillId="3" borderId="1" xfId="0" applyFont="1" applyFill="1" applyBorder="1" applyAlignment="1" applyProtection="1">
      <alignment horizontal="center" vertical="center"/>
      <protection hidden="1"/>
    </xf>
    <xf numFmtId="0" fontId="10" fillId="5" borderId="1" xfId="0" applyFont="1" applyFill="1" applyBorder="1" applyAlignment="1" applyProtection="1">
      <alignment horizontal="center" vertical="center"/>
      <protection hidden="1"/>
    </xf>
    <xf numFmtId="0" fontId="10" fillId="25" borderId="88" xfId="0" applyFont="1" applyFill="1" applyBorder="1" applyAlignment="1" applyProtection="1">
      <alignment horizontal="center" vertical="center" wrapText="1"/>
      <protection hidden="1"/>
    </xf>
    <xf numFmtId="0" fontId="10" fillId="25" borderId="92" xfId="0" applyFont="1" applyFill="1" applyBorder="1" applyAlignment="1" applyProtection="1">
      <alignment horizontal="center" vertical="center"/>
      <protection hidden="1"/>
    </xf>
    <xf numFmtId="0" fontId="10" fillId="25" borderId="93" xfId="0" applyFont="1" applyFill="1" applyBorder="1" applyAlignment="1" applyProtection="1">
      <alignment horizontal="center" vertical="center"/>
      <protection hidden="1"/>
    </xf>
    <xf numFmtId="0" fontId="10" fillId="25" borderId="89" xfId="0" applyFont="1" applyFill="1" applyBorder="1" applyAlignment="1" applyProtection="1">
      <alignment horizontal="center" vertical="center"/>
      <protection hidden="1"/>
    </xf>
    <xf numFmtId="0" fontId="25" fillId="15" borderId="0" xfId="0" applyFont="1" applyFill="1" applyAlignment="1" applyProtection="1">
      <alignment horizontal="center" vertical="center" wrapText="1"/>
    </xf>
    <xf numFmtId="0" fontId="26" fillId="16" borderId="0" xfId="0" applyFont="1" applyFill="1" applyAlignment="1">
      <alignment horizontal="center" vertical="center"/>
    </xf>
    <xf numFmtId="0" fontId="7" fillId="11" borderId="0" xfId="0" applyFont="1" applyFill="1" applyAlignment="1">
      <alignment horizontal="center"/>
    </xf>
    <xf numFmtId="0" fontId="7" fillId="0" borderId="0" xfId="0" applyFont="1" applyAlignment="1">
      <alignment horizontal="left" vertical="center"/>
    </xf>
    <xf numFmtId="0" fontId="27" fillId="0" borderId="90" xfId="0" applyFont="1" applyFill="1" applyBorder="1" applyAlignment="1">
      <alignment horizontal="right" vertical="center" indent="2"/>
    </xf>
    <xf numFmtId="0" fontId="27" fillId="0" borderId="89" xfId="0" applyFont="1" applyFill="1" applyBorder="1" applyAlignment="1">
      <alignment horizontal="right" vertical="center" indent="2"/>
    </xf>
    <xf numFmtId="1" fontId="15" fillId="0" borderId="3" xfId="5" applyNumberFormat="1" applyFont="1" applyBorder="1" applyAlignment="1">
      <alignment horizontal="center" vertical="center"/>
    </xf>
    <xf numFmtId="1" fontId="15" fillId="0" borderId="8" xfId="5" applyNumberFormat="1" applyFont="1" applyBorder="1" applyAlignment="1">
      <alignment horizontal="center" vertical="center"/>
    </xf>
    <xf numFmtId="1" fontId="15" fillId="0" borderId="88" xfId="5" applyNumberFormat="1" applyFont="1" applyBorder="1" applyAlignment="1">
      <alignment horizontal="center" vertical="center"/>
    </xf>
    <xf numFmtId="1" fontId="15" fillId="0" borderId="93" xfId="5" applyNumberFormat="1" applyFont="1" applyBorder="1" applyAlignment="1">
      <alignment horizontal="center" vertical="center"/>
    </xf>
    <xf numFmtId="0" fontId="29" fillId="0" borderId="0" xfId="0" applyFont="1" applyAlignment="1">
      <alignment horizontal="left" wrapText="1" indent="2"/>
    </xf>
    <xf numFmtId="0" fontId="27" fillId="17" borderId="91" xfId="0" applyFont="1" applyFill="1" applyBorder="1" applyAlignment="1">
      <alignment horizontal="right" vertical="center" indent="2"/>
    </xf>
    <xf numFmtId="0" fontId="27" fillId="17" borderId="92" xfId="0" applyFont="1" applyFill="1" applyBorder="1" applyAlignment="1">
      <alignment horizontal="right" vertical="center" indent="2"/>
    </xf>
    <xf numFmtId="0" fontId="27" fillId="17" borderId="0" xfId="0" applyFont="1" applyFill="1" applyBorder="1" applyAlignment="1">
      <alignment horizontal="right" vertical="center" indent="2"/>
    </xf>
    <xf numFmtId="0" fontId="27" fillId="17" borderId="7" xfId="0" applyFont="1" applyFill="1" applyBorder="1" applyAlignment="1">
      <alignment horizontal="right" vertical="center" indent="2"/>
    </xf>
    <xf numFmtId="165" fontId="15" fillId="17" borderId="3" xfId="5" applyNumberFormat="1" applyFont="1" applyFill="1" applyBorder="1" applyAlignment="1">
      <alignment horizontal="center" vertical="center"/>
    </xf>
    <xf numFmtId="165" fontId="15" fillId="17" borderId="17" xfId="5" applyNumberFormat="1" applyFont="1" applyFill="1" applyBorder="1" applyAlignment="1">
      <alignment horizontal="center" vertical="center"/>
    </xf>
    <xf numFmtId="165" fontId="15" fillId="17" borderId="88" xfId="5" applyNumberFormat="1" applyFont="1" applyFill="1" applyBorder="1" applyAlignment="1">
      <alignment horizontal="center" vertical="center"/>
    </xf>
    <xf numFmtId="165" fontId="15" fillId="17" borderId="2" xfId="5" applyNumberFormat="1" applyFont="1" applyFill="1" applyBorder="1" applyAlignment="1">
      <alignment horizontal="center" vertical="center"/>
    </xf>
    <xf numFmtId="0" fontId="27" fillId="0" borderId="91" xfId="0" applyFont="1" applyFill="1" applyBorder="1" applyAlignment="1">
      <alignment horizontal="right" vertical="center" indent="2"/>
    </xf>
    <xf numFmtId="0" fontId="27" fillId="0" borderId="92" xfId="0" applyFont="1" applyFill="1" applyBorder="1" applyAlignment="1">
      <alignment horizontal="right" vertical="center" indent="2"/>
    </xf>
    <xf numFmtId="0" fontId="29" fillId="0" borderId="0" xfId="0" applyFont="1" applyFill="1" applyAlignment="1">
      <alignment horizontal="left" wrapText="1" indent="2"/>
    </xf>
    <xf numFmtId="0" fontId="8" fillId="11" borderId="0" xfId="0" applyFont="1" applyFill="1" applyAlignment="1">
      <alignment horizontal="center" wrapText="1"/>
    </xf>
    <xf numFmtId="165" fontId="15" fillId="17" borderId="88" xfId="5" applyNumberFormat="1" applyFont="1" applyFill="1" applyBorder="1" applyAlignment="1">
      <alignment horizontal="center" vertical="center" shrinkToFit="1"/>
    </xf>
    <xf numFmtId="165" fontId="15" fillId="17" borderId="2" xfId="5" applyNumberFormat="1" applyFont="1" applyFill="1" applyBorder="1" applyAlignment="1">
      <alignment horizontal="center" vertical="center" shrinkToFit="1"/>
    </xf>
    <xf numFmtId="165" fontId="15" fillId="17" borderId="3" xfId="5" applyNumberFormat="1" applyFont="1" applyFill="1" applyBorder="1" applyAlignment="1">
      <alignment horizontal="center" vertical="center" shrinkToFit="1"/>
    </xf>
    <xf numFmtId="165" fontId="15" fillId="17" borderId="17" xfId="5" applyNumberFormat="1" applyFont="1" applyFill="1" applyBorder="1" applyAlignment="1">
      <alignment horizontal="center" vertical="center" shrinkToFit="1"/>
    </xf>
    <xf numFmtId="0" fontId="12"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0" fillId="0" borderId="4" xfId="0" applyFont="1" applyBorder="1" applyAlignment="1" applyProtection="1">
      <alignment horizontal="center" wrapText="1"/>
      <protection hidden="1"/>
    </xf>
    <xf numFmtId="0" fontId="0" fillId="0" borderId="6" xfId="0" applyFont="1" applyBorder="1" applyAlignment="1" applyProtection="1">
      <alignment horizontal="center" wrapText="1"/>
      <protection hidden="1"/>
    </xf>
    <xf numFmtId="0" fontId="9" fillId="11" borderId="0" xfId="0" applyFont="1" applyFill="1" applyBorder="1" applyAlignment="1" applyProtection="1">
      <alignment horizontal="left" vertical="center" wrapText="1"/>
      <protection hidden="1"/>
    </xf>
    <xf numFmtId="0" fontId="6" fillId="0" borderId="0" xfId="0" applyFont="1" applyAlignment="1" applyProtection="1">
      <alignment horizontal="left" vertical="top" wrapText="1"/>
      <protection hidden="1"/>
    </xf>
    <xf numFmtId="0" fontId="10" fillId="11" borderId="27" xfId="0" applyFont="1" applyFill="1" applyBorder="1" applyAlignment="1" applyProtection="1">
      <alignment horizontal="left" vertical="center" wrapText="1"/>
      <protection hidden="1"/>
    </xf>
    <xf numFmtId="0" fontId="10" fillId="11" borderId="28" xfId="0" applyFont="1" applyFill="1" applyBorder="1" applyAlignment="1" applyProtection="1">
      <alignment horizontal="left" vertical="center" wrapText="1"/>
      <protection hidden="1"/>
    </xf>
    <xf numFmtId="0" fontId="10" fillId="11" borderId="29" xfId="0" applyFont="1" applyFill="1" applyBorder="1" applyAlignment="1" applyProtection="1">
      <alignment horizontal="left" vertical="center" wrapText="1"/>
      <protection hidden="1"/>
    </xf>
    <xf numFmtId="0" fontId="10" fillId="11" borderId="18" xfId="0" applyFont="1" applyFill="1" applyBorder="1" applyAlignment="1" applyProtection="1">
      <alignment horizontal="left" vertical="center" wrapText="1"/>
      <protection hidden="1"/>
    </xf>
    <xf numFmtId="0" fontId="10" fillId="11" borderId="0" xfId="0" applyFont="1" applyFill="1" applyBorder="1" applyAlignment="1" applyProtection="1">
      <alignment horizontal="left" vertical="center" wrapText="1"/>
      <protection hidden="1"/>
    </xf>
    <xf numFmtId="0" fontId="10" fillId="11" borderId="11" xfId="0" applyFont="1" applyFill="1" applyBorder="1" applyAlignment="1" applyProtection="1">
      <alignment horizontal="left" vertical="center" wrapText="1"/>
      <protection hidden="1"/>
    </xf>
    <xf numFmtId="0" fontId="10" fillId="11" borderId="30" xfId="0" applyFont="1" applyFill="1" applyBorder="1" applyAlignment="1" applyProtection="1">
      <alignment horizontal="left" vertical="center" wrapText="1"/>
      <protection hidden="1"/>
    </xf>
    <xf numFmtId="0" fontId="10" fillId="11" borderId="31" xfId="0" applyFont="1" applyFill="1" applyBorder="1" applyAlignment="1" applyProtection="1">
      <alignment horizontal="left" vertical="center" wrapText="1"/>
      <protection hidden="1"/>
    </xf>
    <xf numFmtId="0" fontId="10" fillId="11" borderId="32" xfId="0" applyFont="1" applyFill="1" applyBorder="1" applyAlignment="1" applyProtection="1">
      <alignment horizontal="left" vertical="center" wrapText="1"/>
      <protection hidden="1"/>
    </xf>
    <xf numFmtId="0" fontId="11" fillId="0" borderId="10" xfId="0" applyFont="1" applyBorder="1" applyAlignment="1" applyProtection="1">
      <alignment horizontal="right" wrapText="1"/>
      <protection hidden="1"/>
    </xf>
    <xf numFmtId="0" fontId="7" fillId="12" borderId="0" xfId="0" applyFont="1" applyFill="1" applyAlignment="1" applyProtection="1">
      <alignment horizontal="left" vertical="top"/>
      <protection hidden="1"/>
    </xf>
    <xf numFmtId="0" fontId="21" fillId="13" borderId="0" xfId="0" applyFont="1" applyFill="1" applyAlignment="1" applyProtection="1">
      <alignment horizontal="center" vertical="center" wrapText="1"/>
      <protection hidden="1"/>
    </xf>
    <xf numFmtId="2" fontId="0" fillId="0" borderId="1" xfId="0" applyNumberFormat="1" applyBorder="1" applyAlignment="1">
      <alignment horizontal="center"/>
    </xf>
    <xf numFmtId="2" fontId="0" fillId="0" borderId="4" xfId="0" applyNumberFormat="1" applyBorder="1" applyAlignment="1">
      <alignment horizontal="left"/>
    </xf>
    <xf numFmtId="2" fontId="0" fillId="0" borderId="6" xfId="0" applyNumberFormat="1" applyBorder="1" applyAlignment="1">
      <alignment horizontal="left"/>
    </xf>
    <xf numFmtId="0" fontId="0" fillId="9" borderId="44" xfId="0" applyFill="1" applyBorder="1" applyAlignment="1">
      <alignment horizontal="center"/>
    </xf>
    <xf numFmtId="0" fontId="0" fillId="9" borderId="45" xfId="0" applyFill="1" applyBorder="1" applyAlignment="1">
      <alignment horizontal="center"/>
    </xf>
    <xf numFmtId="0" fontId="0" fillId="9" borderId="46" xfId="0" applyFill="1" applyBorder="1" applyAlignment="1">
      <alignment horizontal="center"/>
    </xf>
    <xf numFmtId="0" fontId="0" fillId="3" borderId="44" xfId="0" applyFill="1" applyBorder="1" applyAlignment="1">
      <alignment horizontal="center"/>
    </xf>
    <xf numFmtId="0" fontId="0" fillId="3" borderId="45" xfId="0" applyFill="1" applyBorder="1" applyAlignment="1">
      <alignment horizontal="center"/>
    </xf>
    <xf numFmtId="0" fontId="0" fillId="3" borderId="46" xfId="0" applyFill="1" applyBorder="1" applyAlignment="1">
      <alignment horizontal="center"/>
    </xf>
    <xf numFmtId="0" fontId="0" fillId="18" borderId="44" xfId="0" applyFill="1" applyBorder="1" applyAlignment="1">
      <alignment horizontal="center"/>
    </xf>
    <xf numFmtId="0" fontId="0" fillId="18" borderId="45" xfId="0" applyFill="1" applyBorder="1" applyAlignment="1">
      <alignment horizontal="center"/>
    </xf>
    <xf numFmtId="0" fontId="0" fillId="18" borderId="46" xfId="0" applyFill="1" applyBorder="1" applyAlignment="1">
      <alignment horizontal="center"/>
    </xf>
    <xf numFmtId="0" fontId="0" fillId="5" borderId="44" xfId="0" applyFill="1" applyBorder="1" applyAlignment="1">
      <alignment horizontal="center"/>
    </xf>
    <xf numFmtId="0" fontId="0" fillId="5" borderId="46" xfId="0" applyFill="1" applyBorder="1" applyAlignment="1">
      <alignment horizontal="center"/>
    </xf>
  </cellXfs>
  <cellStyles count="10">
    <cellStyle name="Prozent" xfId="4" builtinId="5"/>
    <cellStyle name="Prozent 2" xfId="5"/>
    <cellStyle name="Prozent 2 2" xfId="6"/>
    <cellStyle name="Standard" xfId="0" builtinId="0"/>
    <cellStyle name="Standard 2" xfId="1"/>
    <cellStyle name="Standard 2 2" xfId="7"/>
    <cellStyle name="Standard 2 2 2" xfId="8"/>
    <cellStyle name="Standard 2 2 3" xfId="9"/>
    <cellStyle name="Standard 3" xfId="2"/>
    <cellStyle name="Standard 3 2" xfId="3"/>
  </cellStyles>
  <dxfs count="1">
    <dxf>
      <fill>
        <patternFill>
          <bgColor rgb="FFFFFF00"/>
        </patternFill>
      </fill>
    </dxf>
  </dxfs>
  <tableStyles count="0" defaultTableStyle="TableStyleMedium2" defaultPivotStyle="PivotStyleLight16"/>
  <colors>
    <mruColors>
      <color rgb="FFFF3300"/>
      <color rgb="FF00B050"/>
      <color rgb="FFFDAB0C"/>
      <color rgb="FFB1A0C7"/>
      <color rgb="FF99CCFF"/>
      <color rgb="FFCCFFCC"/>
      <color rgb="FFFFFF99"/>
      <color rgb="FF008000"/>
      <color rgb="FF00990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95785440613026E-2"/>
          <c:y val="0.12894047619047619"/>
          <c:w val="0.90944236909323117"/>
          <c:h val="0.58759351288116002"/>
        </c:manualLayout>
      </c:layout>
      <c:barChart>
        <c:barDir val="col"/>
        <c:grouping val="clustered"/>
        <c:varyColors val="0"/>
        <c:ser>
          <c:idx val="0"/>
          <c:order val="0"/>
          <c:spPr>
            <a:solidFill>
              <a:srgbClr val="FDAB0C"/>
            </a:solidFill>
            <a:ln>
              <a:solidFill>
                <a:schemeClr val="tx1"/>
              </a:solidFill>
            </a:ln>
          </c:spPr>
          <c:invertIfNegative val="0"/>
          <c:dPt>
            <c:idx val="4"/>
            <c:invertIfNegative val="0"/>
            <c:bubble3D val="0"/>
            <c:spPr>
              <a:solidFill>
                <a:srgbClr val="008000"/>
              </a:solidFill>
              <a:ln>
                <a:solidFill>
                  <a:schemeClr val="tx1"/>
                </a:solidFill>
              </a:ln>
            </c:spPr>
          </c:dPt>
          <c:dPt>
            <c:idx val="5"/>
            <c:invertIfNegative val="0"/>
            <c:bubble3D val="0"/>
            <c:spPr>
              <a:solidFill>
                <a:srgbClr val="008000"/>
              </a:solidFill>
              <a:ln>
                <a:solidFill>
                  <a:schemeClr val="tx1"/>
                </a:solidFill>
              </a:ln>
            </c:spPr>
          </c:dPt>
          <c:dPt>
            <c:idx val="6"/>
            <c:invertIfNegative val="0"/>
            <c:bubble3D val="0"/>
            <c:spPr>
              <a:solidFill>
                <a:srgbClr val="008000"/>
              </a:solidFill>
              <a:ln>
                <a:solidFill>
                  <a:schemeClr val="tx1"/>
                </a:solidFill>
              </a:ln>
            </c:spPr>
          </c:dPt>
          <c:dPt>
            <c:idx val="7"/>
            <c:invertIfNegative val="0"/>
            <c:bubble3D val="0"/>
            <c:spPr>
              <a:solidFill>
                <a:srgbClr val="008000"/>
              </a:solidFill>
              <a:ln>
                <a:solidFill>
                  <a:schemeClr val="tx1"/>
                </a:solidFill>
              </a:ln>
            </c:spPr>
          </c:dPt>
          <c:dPt>
            <c:idx val="10"/>
            <c:invertIfNegative val="0"/>
            <c:bubble3D val="0"/>
            <c:spPr>
              <a:solidFill>
                <a:srgbClr val="008000"/>
              </a:solidFill>
              <a:ln>
                <a:solidFill>
                  <a:schemeClr val="tx1"/>
                </a:solidFill>
              </a:ln>
            </c:spPr>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K_Dat!$C$19:$M$20</c:f>
              <c:multiLvlStrCache>
                <c:ptCount val="11"/>
                <c:lvl>
                  <c:pt idx="0">
                    <c:v>1a</c:v>
                  </c:pt>
                  <c:pt idx="1">
                    <c:v>1b</c:v>
                  </c:pt>
                  <c:pt idx="2">
                    <c:v>1c</c:v>
                  </c:pt>
                  <c:pt idx="3">
                    <c:v>1d</c:v>
                  </c:pt>
                  <c:pt idx="4">
                    <c:v>2</c:v>
                  </c:pt>
                  <c:pt idx="5">
                    <c:v>3</c:v>
                  </c:pt>
                  <c:pt idx="6">
                    <c:v>4a</c:v>
                  </c:pt>
                  <c:pt idx="7">
                    <c:v>4b</c:v>
                  </c:pt>
                  <c:pt idx="8">
                    <c:v>5a</c:v>
                  </c:pt>
                  <c:pt idx="9">
                    <c:v>5b</c:v>
                  </c:pt>
                  <c:pt idx="10">
                    <c:v>6</c:v>
                  </c:pt>
                </c:lvl>
                <c:lvl>
                  <c:pt idx="0">
                    <c:v>Differenz
berechnen</c:v>
                  </c:pt>
                  <c:pt idx="1">
                    <c:v>Quotient
berechnen</c:v>
                  </c:pt>
                  <c:pt idx="2">
                    <c:v>Klammer
beachten</c:v>
                  </c:pt>
                  <c:pt idx="3">
                    <c:v>Punkt- vor
Strichrechnung
beachten</c:v>
                  </c:pt>
                  <c:pt idx="4">
                    <c:v>Ungleichung
lösen</c:v>
                  </c:pt>
                  <c:pt idx="5">
                    <c:v>Massen
ordnen</c:v>
                  </c:pt>
                  <c:pt idx="6">
                    <c:v>Längen
(cm, mm)
vergleichen</c:v>
                  </c:pt>
                  <c:pt idx="7">
                    <c:v>Längen
(m, km)
vergleichen</c:v>
                  </c:pt>
                  <c:pt idx="8">
                    <c:v>Zeit  (min, s)
umwandeln</c:v>
                  </c:pt>
                  <c:pt idx="9">
                    <c:v>Zeit (min, h)
umwandeln</c:v>
                  </c:pt>
                  <c:pt idx="10">
                    <c:v>Produkt
berechnen</c:v>
                  </c:pt>
                </c:lvl>
              </c:multiLvlStrCache>
            </c:multiLvlStrRef>
          </c:cat>
          <c:val>
            <c:numRef>
              <c:f>K_Dat!$C$21:$M$21</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75"/>
        <c:axId val="46860928"/>
        <c:axId val="46866816"/>
      </c:barChart>
      <c:catAx>
        <c:axId val="46860928"/>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46866816"/>
        <c:crosses val="autoZero"/>
        <c:auto val="1"/>
        <c:lblAlgn val="ctr"/>
        <c:lblOffset val="100"/>
        <c:noMultiLvlLbl val="0"/>
      </c:catAx>
      <c:valAx>
        <c:axId val="46866816"/>
        <c:scaling>
          <c:orientation val="minMax"/>
          <c:max val="1"/>
          <c:min val="0"/>
        </c:scaling>
        <c:delete val="0"/>
        <c:axPos val="l"/>
        <c:majorGridlines/>
        <c:minorGridlines/>
        <c:title>
          <c:tx>
            <c:rich>
              <a:bodyPr rot="-5400000" vert="horz"/>
              <a:lstStyle/>
              <a:p>
                <a:pPr>
                  <a:defRPr sz="900"/>
                </a:pPr>
                <a:r>
                  <a:rPr lang="en-US" sz="900"/>
                  <a:t>Erfüllungsprozentsätze</a:t>
                </a:r>
              </a:p>
            </c:rich>
          </c:tx>
          <c:layout>
            <c:manualLayout>
              <c:xMode val="edge"/>
              <c:yMode val="edge"/>
              <c:x val="1.6314236111111115E-3"/>
              <c:y val="0.20951507936507938"/>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6860928"/>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95785440613026E-2"/>
          <c:y val="0.12894047619047619"/>
          <c:w val="0.90944236909323117"/>
          <c:h val="0.58759351288116002"/>
        </c:manualLayout>
      </c:layout>
      <c:barChart>
        <c:barDir val="col"/>
        <c:grouping val="clustered"/>
        <c:varyColors val="0"/>
        <c:ser>
          <c:idx val="0"/>
          <c:order val="0"/>
          <c:spPr>
            <a:solidFill>
              <a:srgbClr val="FDAB0C"/>
            </a:solidFill>
            <a:ln>
              <a:solidFill>
                <a:schemeClr val="tx1"/>
              </a:solidFill>
            </a:ln>
          </c:spPr>
          <c:invertIfNegative val="0"/>
          <c:dPt>
            <c:idx val="4"/>
            <c:invertIfNegative val="0"/>
            <c:bubble3D val="0"/>
            <c:spPr>
              <a:solidFill>
                <a:srgbClr val="008000"/>
              </a:solidFill>
              <a:ln>
                <a:solidFill>
                  <a:schemeClr val="tx1"/>
                </a:solidFill>
              </a:ln>
            </c:spPr>
          </c:dPt>
          <c:dPt>
            <c:idx val="5"/>
            <c:invertIfNegative val="0"/>
            <c:bubble3D val="0"/>
            <c:spPr>
              <a:solidFill>
                <a:srgbClr val="008000"/>
              </a:solidFill>
              <a:ln>
                <a:solidFill>
                  <a:schemeClr val="tx1"/>
                </a:solidFill>
              </a:ln>
            </c:spPr>
          </c:dPt>
          <c:dPt>
            <c:idx val="6"/>
            <c:invertIfNegative val="0"/>
            <c:bubble3D val="0"/>
            <c:spPr>
              <a:solidFill>
                <a:srgbClr val="008000"/>
              </a:solidFill>
              <a:ln>
                <a:solidFill>
                  <a:schemeClr val="tx1"/>
                </a:solidFill>
              </a:ln>
            </c:spPr>
          </c:dPt>
          <c:dPt>
            <c:idx val="7"/>
            <c:invertIfNegative val="0"/>
            <c:bubble3D val="0"/>
            <c:spPr>
              <a:solidFill>
                <a:srgbClr val="008000"/>
              </a:solidFill>
              <a:ln>
                <a:solidFill>
                  <a:schemeClr val="tx1"/>
                </a:solidFill>
              </a:ln>
            </c:spPr>
          </c:dPt>
          <c:dPt>
            <c:idx val="10"/>
            <c:invertIfNegative val="0"/>
            <c:bubble3D val="0"/>
            <c:spPr>
              <a:solidFill>
                <a:srgbClr val="008000"/>
              </a:solidFill>
              <a:ln>
                <a:solidFill>
                  <a:schemeClr val="tx1"/>
                </a:solidFill>
              </a:ln>
            </c:spPr>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S_Dat!$C$19:$M$20</c:f>
              <c:multiLvlStrCache>
                <c:ptCount val="11"/>
                <c:lvl>
                  <c:pt idx="0">
                    <c:v>1a</c:v>
                  </c:pt>
                  <c:pt idx="1">
                    <c:v>1b</c:v>
                  </c:pt>
                  <c:pt idx="2">
                    <c:v>1c</c:v>
                  </c:pt>
                  <c:pt idx="3">
                    <c:v>1d</c:v>
                  </c:pt>
                  <c:pt idx="4">
                    <c:v>2</c:v>
                  </c:pt>
                  <c:pt idx="5">
                    <c:v>3</c:v>
                  </c:pt>
                  <c:pt idx="6">
                    <c:v>4a</c:v>
                  </c:pt>
                  <c:pt idx="7">
                    <c:v>4b</c:v>
                  </c:pt>
                  <c:pt idx="8">
                    <c:v>5a</c:v>
                  </c:pt>
                  <c:pt idx="9">
                    <c:v>5b</c:v>
                  </c:pt>
                  <c:pt idx="10">
                    <c:v>6</c:v>
                  </c:pt>
                </c:lvl>
                <c:lvl>
                  <c:pt idx="0">
                    <c:v>Differenz
berechnen</c:v>
                  </c:pt>
                  <c:pt idx="1">
                    <c:v>Quotient
berechnen</c:v>
                  </c:pt>
                  <c:pt idx="2">
                    <c:v>Klammer
beachten</c:v>
                  </c:pt>
                  <c:pt idx="3">
                    <c:v>Punkt- vor
Strichrechnung
beachten</c:v>
                  </c:pt>
                  <c:pt idx="4">
                    <c:v>Ungleichung
lösen</c:v>
                  </c:pt>
                  <c:pt idx="5">
                    <c:v>Massen
ordnen</c:v>
                  </c:pt>
                  <c:pt idx="6">
                    <c:v>Längen
(cm, mm)
vergleichen</c:v>
                  </c:pt>
                  <c:pt idx="7">
                    <c:v>Längen
(m, km)
vergleichen</c:v>
                  </c:pt>
                  <c:pt idx="8">
                    <c:v>Zeit  (min, s)
umwandeln</c:v>
                  </c:pt>
                  <c:pt idx="9">
                    <c:v>Zeit (min, h)
umwandeln</c:v>
                  </c:pt>
                  <c:pt idx="10">
                    <c:v>Produkt
berechnen</c:v>
                  </c:pt>
                </c:lvl>
              </c:multiLvlStrCache>
            </c:multiLvlStrRef>
          </c:cat>
          <c:val>
            <c:numRef>
              <c:f>S_Dat!$C$21:$M$21</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75"/>
        <c:axId val="46080384"/>
        <c:axId val="46081920"/>
      </c:barChart>
      <c:catAx>
        <c:axId val="46080384"/>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46081920"/>
        <c:crosses val="autoZero"/>
        <c:auto val="1"/>
        <c:lblAlgn val="ctr"/>
        <c:lblOffset val="100"/>
        <c:noMultiLvlLbl val="0"/>
      </c:catAx>
      <c:valAx>
        <c:axId val="46081920"/>
        <c:scaling>
          <c:orientation val="minMax"/>
          <c:max val="1"/>
          <c:min val="0"/>
        </c:scaling>
        <c:delete val="0"/>
        <c:axPos val="l"/>
        <c:majorGridlines/>
        <c:minorGridlines/>
        <c:title>
          <c:tx>
            <c:rich>
              <a:bodyPr rot="-5400000" vert="horz"/>
              <a:lstStyle/>
              <a:p>
                <a:pPr>
                  <a:defRPr sz="900"/>
                </a:pPr>
                <a:r>
                  <a:rPr lang="en-US" sz="900"/>
                  <a:t>Erfüllungsprozentsätze</a:t>
                </a:r>
              </a:p>
            </c:rich>
          </c:tx>
          <c:layout>
            <c:manualLayout>
              <c:xMode val="edge"/>
              <c:yMode val="edge"/>
              <c:x val="1.6314236111111115E-3"/>
              <c:y val="0.20951507936507938"/>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6080384"/>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45881226053638E-2"/>
          <c:y val="0.14638531746031747"/>
          <c:w val="0.90556481481481477"/>
          <c:h val="0.58637737910777088"/>
        </c:manualLayout>
      </c:layout>
      <c:barChart>
        <c:barDir val="col"/>
        <c:grouping val="clustered"/>
        <c:varyColors val="0"/>
        <c:ser>
          <c:idx val="0"/>
          <c:order val="0"/>
          <c:spPr>
            <a:solidFill>
              <a:srgbClr val="008000"/>
            </a:solidFill>
            <a:ln>
              <a:solidFill>
                <a:schemeClr val="tx1"/>
              </a:solidFill>
            </a:ln>
          </c:spPr>
          <c:invertIfNegative val="0"/>
          <c:dPt>
            <c:idx val="0"/>
            <c:invertIfNegative val="0"/>
            <c:bubble3D val="0"/>
            <c:spPr>
              <a:solidFill>
                <a:srgbClr val="FF3300"/>
              </a:solidFill>
              <a:ln>
                <a:solidFill>
                  <a:schemeClr val="tx1"/>
                </a:solidFill>
              </a:ln>
            </c:spPr>
          </c:dPt>
          <c:dPt>
            <c:idx val="1"/>
            <c:invertIfNegative val="0"/>
            <c:bubble3D val="0"/>
            <c:spPr>
              <a:solidFill>
                <a:srgbClr val="FF3300"/>
              </a:solidFill>
              <a:ln>
                <a:solidFill>
                  <a:schemeClr val="tx1"/>
                </a:solidFill>
              </a:ln>
            </c:spPr>
          </c:dPt>
          <c:dPt>
            <c:idx val="3"/>
            <c:invertIfNegative val="0"/>
            <c:bubble3D val="0"/>
            <c:spPr>
              <a:solidFill>
                <a:srgbClr val="FDAB0C"/>
              </a:solidFill>
              <a:ln>
                <a:solidFill>
                  <a:schemeClr val="tx1"/>
                </a:solidFill>
              </a:ln>
            </c:spPr>
          </c:dPt>
          <c:dPt>
            <c:idx val="8"/>
            <c:invertIfNegative val="0"/>
            <c:bubble3D val="0"/>
            <c:spPr>
              <a:solidFill>
                <a:srgbClr val="FDAB0C"/>
              </a:solidFill>
              <a:ln>
                <a:solidFill>
                  <a:schemeClr val="tx1"/>
                </a:solidFill>
              </a:ln>
            </c:spPr>
          </c:dPt>
          <c:dPt>
            <c:idx val="10"/>
            <c:invertIfNegative val="0"/>
            <c:bubble3D val="0"/>
            <c:spPr>
              <a:solidFill>
                <a:srgbClr val="FF3300"/>
              </a:solidFill>
              <a:ln>
                <a:solidFill>
                  <a:schemeClr val="tx1"/>
                </a:solidFill>
              </a:ln>
            </c:spPr>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S_Dat!$N$19:$X$20</c:f>
              <c:multiLvlStrCache>
                <c:ptCount val="11"/>
                <c:lvl>
                  <c:pt idx="0">
                    <c:v>7</c:v>
                  </c:pt>
                  <c:pt idx="1">
                    <c:v>8</c:v>
                  </c:pt>
                  <c:pt idx="2">
                    <c:v>9</c:v>
                  </c:pt>
                  <c:pt idx="3">
                    <c:v>10a</c:v>
                  </c:pt>
                  <c:pt idx="4">
                    <c:v>10b</c:v>
                  </c:pt>
                  <c:pt idx="5">
                    <c:v>10c</c:v>
                  </c:pt>
                  <c:pt idx="6">
                    <c:v>11</c:v>
                  </c:pt>
                  <c:pt idx="7">
                    <c:v>12</c:v>
                  </c:pt>
                  <c:pt idx="8">
                    <c:v>13a</c:v>
                  </c:pt>
                  <c:pt idx="9">
                    <c:v>13b</c:v>
                  </c:pt>
                  <c:pt idx="10">
                    <c:v>14</c:v>
                  </c:pt>
                </c:lvl>
                <c:lvl>
                  <c:pt idx="0">
                    <c:v>arith. Muster
fortsetzen</c:v>
                  </c:pt>
                  <c:pt idx="1">
                    <c:v>Rechteck
zeichnen</c:v>
                  </c:pt>
                  <c:pt idx="2">
                    <c:v>Flächeninhalte
vergleichen</c:v>
                  </c:pt>
                  <c:pt idx="3">
                    <c:v>Daten
entnehmen</c:v>
                  </c:pt>
                  <c:pt idx="4">
                    <c:v>Daten
berechnen</c:v>
                  </c:pt>
                  <c:pt idx="5">
                    <c:v>Diagramm
ergänzen</c:v>
                  </c:pt>
                  <c:pt idx="6">
                    <c:v>Zeitdauer
begründen</c:v>
                  </c:pt>
                  <c:pt idx="7">
                    <c:v>Näherungswert
berechnen</c:v>
                  </c:pt>
                  <c:pt idx="8">
                    <c:v>Uhrzeit
markieren</c:v>
                  </c:pt>
                  <c:pt idx="9">
                    <c:v>Zeitpunkt
berechnen</c:v>
                  </c:pt>
                  <c:pt idx="10">
                    <c:v>funkt.
Beziehung
anwenden</c:v>
                  </c:pt>
                </c:lvl>
              </c:multiLvlStrCache>
            </c:multiLvlStrRef>
          </c:cat>
          <c:val>
            <c:numRef>
              <c:f>S_Dat!$N$21:$X$21</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75"/>
        <c:axId val="46140416"/>
        <c:axId val="46166784"/>
      </c:barChart>
      <c:catAx>
        <c:axId val="46140416"/>
        <c:scaling>
          <c:orientation val="minMax"/>
        </c:scaling>
        <c:delete val="0"/>
        <c:axPos val="b"/>
        <c:majorTickMark val="out"/>
        <c:minorTickMark val="none"/>
        <c:tickLblPos val="nextTo"/>
        <c:txPr>
          <a:bodyPr/>
          <a:lstStyle/>
          <a:p>
            <a:pPr>
              <a:defRPr sz="700">
                <a:latin typeface="+mn-lt"/>
              </a:defRPr>
            </a:pPr>
            <a:endParaRPr lang="de-DE"/>
          </a:p>
        </c:txPr>
        <c:crossAx val="46166784"/>
        <c:crosses val="autoZero"/>
        <c:auto val="1"/>
        <c:lblAlgn val="ctr"/>
        <c:lblOffset val="100"/>
        <c:noMultiLvlLbl val="0"/>
      </c:catAx>
      <c:valAx>
        <c:axId val="46166784"/>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txPr>
          <a:bodyPr/>
          <a:lstStyle/>
          <a:p>
            <a:pPr>
              <a:defRPr sz="800">
                <a:latin typeface="+mn-lt"/>
                <a:cs typeface="Arial" panose="020B0604020202020204" pitchFamily="34" charset="0"/>
              </a:defRPr>
            </a:pPr>
            <a:endParaRPr lang="de-DE"/>
          </a:p>
        </c:txPr>
        <c:crossAx val="46140416"/>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75" l="0.7" r="0.7" t="0.75" header="0.3" footer="0.3"/>
    <c:pageSetup paperSize="9"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334291187739457E-2"/>
          <c:y val="0.17702040816326531"/>
          <c:w val="0.89758700510855682"/>
          <c:h val="0.63016609977324267"/>
        </c:manualLayout>
      </c:layout>
      <c:barChart>
        <c:barDir val="col"/>
        <c:grouping val="clustered"/>
        <c:varyColors val="0"/>
        <c:ser>
          <c:idx val="0"/>
          <c:order val="0"/>
          <c:spPr>
            <a:solidFill>
              <a:schemeClr val="accent5">
                <a:lumMod val="60000"/>
                <a:lumOff val="40000"/>
              </a:schemeClr>
            </a:solidFill>
            <a:ln>
              <a:solidFill>
                <a:schemeClr val="tx1"/>
              </a:solidFill>
            </a:ln>
          </c:spPr>
          <c:invertIfNegative val="0"/>
          <c:dPt>
            <c:idx val="0"/>
            <c:invertIfNegative val="0"/>
            <c:bubble3D val="0"/>
            <c:spPr>
              <a:solidFill>
                <a:srgbClr val="FFFF99"/>
              </a:solidFill>
              <a:ln>
                <a:solidFill>
                  <a:schemeClr val="tx1"/>
                </a:solidFill>
              </a:ln>
            </c:spPr>
          </c:dPt>
          <c:dPt>
            <c:idx val="1"/>
            <c:invertIfNegative val="0"/>
            <c:bubble3D val="0"/>
            <c:spPr>
              <a:solidFill>
                <a:srgbClr val="CCFFCC"/>
              </a:solidFill>
              <a:ln>
                <a:solidFill>
                  <a:schemeClr val="tx1"/>
                </a:solidFill>
              </a:ln>
            </c:spPr>
          </c:dPt>
          <c:dPt>
            <c:idx val="2"/>
            <c:invertIfNegative val="0"/>
            <c:bubble3D val="0"/>
            <c:spPr>
              <a:solidFill>
                <a:srgbClr val="99CCFF"/>
              </a:solidFill>
              <a:ln>
                <a:solidFill>
                  <a:schemeClr val="tx1"/>
                </a:solidFill>
              </a:ln>
            </c:spPr>
          </c:dPt>
          <c:dPt>
            <c:idx val="3"/>
            <c:invertIfNegative val="0"/>
            <c:bubble3D val="0"/>
            <c:spPr>
              <a:solidFill>
                <a:srgbClr val="B1A0C7"/>
              </a:solidFill>
              <a:ln>
                <a:solidFill>
                  <a:schemeClr val="tx1"/>
                </a:solidFill>
              </a:ln>
            </c:spPr>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S_Dat!$C$36:$F$36</c:f>
              <c:strCache>
                <c:ptCount val="4"/>
                <c:pt idx="0">
                  <c:v>Zahlen und
Operationen</c:v>
                </c:pt>
                <c:pt idx="1">
                  <c:v>Größen und
Messen</c:v>
                </c:pt>
                <c:pt idx="2">
                  <c:v>Daten, Häufigkeit
und Wahrscheinlichkeit</c:v>
                </c:pt>
                <c:pt idx="3">
                  <c:v>Raum und
Form</c:v>
                </c:pt>
              </c:strCache>
            </c:strRef>
          </c:cat>
          <c:val>
            <c:numRef>
              <c:f>S_Dat!$C$37:$F$37</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250"/>
        <c:axId val="46201856"/>
        <c:axId val="48169728"/>
      </c:barChart>
      <c:catAx>
        <c:axId val="46201856"/>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48169728"/>
        <c:crosses val="autoZero"/>
        <c:auto val="1"/>
        <c:lblAlgn val="ctr"/>
        <c:lblOffset val="100"/>
        <c:noMultiLvlLbl val="0"/>
      </c:catAx>
      <c:valAx>
        <c:axId val="48169728"/>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6201856"/>
        <c:crosses val="autoZero"/>
        <c:crossBetween val="between"/>
        <c:majorUnit val="0.2"/>
        <c:minorUnit val="0.1"/>
      </c:valAx>
      <c:spPr>
        <a:noFill/>
        <a:ln>
          <a:solidFill>
            <a:schemeClr val="tx1"/>
          </a:solidFill>
        </a:ln>
      </c:spPr>
    </c:plotArea>
    <c:plotVisOnly val="1"/>
    <c:dispBlanksAs val="gap"/>
    <c:showDLblsOverMax val="0"/>
  </c:chart>
  <c:spPr>
    <a:noFill/>
    <a:ln>
      <a:solidFill>
        <a:schemeClr val="tx1"/>
      </a:solidFill>
    </a:ln>
  </c:spPr>
  <c:printSettings>
    <c:headerFooter/>
    <c:pageMargins b="0.75" l="0.7" r="0.7" t="0.75" header="0.3" footer="0.3"/>
    <c:pageSetup paperSize="9"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7547892720311E-2"/>
          <c:y val="0.1422483416252073"/>
          <c:w val="0.90599568965517241"/>
          <c:h val="0.47307043650793651"/>
        </c:manualLayout>
      </c:layout>
      <c:barChart>
        <c:barDir val="col"/>
        <c:grouping val="clustered"/>
        <c:varyColors val="0"/>
        <c:ser>
          <c:idx val="0"/>
          <c:order val="0"/>
          <c:spPr>
            <a:solidFill>
              <a:srgbClr val="FFFF99"/>
            </a:solidFill>
            <a:ln>
              <a:solidFill>
                <a:schemeClr val="tx1"/>
              </a:solidFill>
            </a:ln>
          </c:spPr>
          <c:invertIfNegative val="0"/>
          <c:dPt>
            <c:idx val="0"/>
            <c:invertIfNegative val="0"/>
            <c:bubble3D val="0"/>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S_Dat!$C$29:$K$31</c:f>
              <c:multiLvlStrCache>
                <c:ptCount val="9"/>
                <c:lvl>
                  <c:pt idx="0">
                    <c:v>1a</c:v>
                  </c:pt>
                  <c:pt idx="1">
                    <c:v>1b</c:v>
                  </c:pt>
                  <c:pt idx="2">
                    <c:v>1c</c:v>
                  </c:pt>
                  <c:pt idx="3">
                    <c:v>1d</c:v>
                  </c:pt>
                  <c:pt idx="4">
                    <c:v>2</c:v>
                  </c:pt>
                  <c:pt idx="5">
                    <c:v>6</c:v>
                  </c:pt>
                  <c:pt idx="6">
                    <c:v>7</c:v>
                  </c:pt>
                  <c:pt idx="7">
                    <c:v>12</c:v>
                  </c:pt>
                  <c:pt idx="8">
                    <c:v>14</c:v>
                  </c:pt>
                </c:lvl>
                <c:lvl>
                  <c:pt idx="0">
                    <c:v>Differenz
berechnen</c:v>
                  </c:pt>
                  <c:pt idx="1">
                    <c:v>Quotient
berechnen</c:v>
                  </c:pt>
                  <c:pt idx="2">
                    <c:v>Klammer
beachten</c:v>
                  </c:pt>
                  <c:pt idx="3">
                    <c:v>Punkt- vor
Strichrechnung
beachten</c:v>
                  </c:pt>
                  <c:pt idx="4">
                    <c:v>Ungleichung
lösen</c:v>
                  </c:pt>
                  <c:pt idx="5">
                    <c:v>Produkt
berechnen</c:v>
                  </c:pt>
                  <c:pt idx="6">
                    <c:v>arith. Muster
fortsetzen</c:v>
                  </c:pt>
                  <c:pt idx="7">
                    <c:v>Näherungswert
berechnen</c:v>
                  </c:pt>
                  <c:pt idx="8">
                    <c:v>funkt.
Beziehung
anwenden</c:v>
                  </c:pt>
                </c:lvl>
                <c:lvl>
                  <c:pt idx="0">
                    <c:v>Zahlen und Operationen</c:v>
                  </c:pt>
                </c:lvl>
              </c:multiLvlStrCache>
            </c:multiLvlStrRef>
          </c:cat>
          <c:val>
            <c:numRef>
              <c:f>S_Dat!$C$32:$K$32</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80"/>
        <c:axId val="48211456"/>
        <c:axId val="48212992"/>
      </c:barChart>
      <c:catAx>
        <c:axId val="48211456"/>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48212992"/>
        <c:crosses val="autoZero"/>
        <c:auto val="1"/>
        <c:lblAlgn val="ctr"/>
        <c:lblOffset val="100"/>
        <c:noMultiLvlLbl val="0"/>
      </c:catAx>
      <c:valAx>
        <c:axId val="48212992"/>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8211456"/>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7547892720311E-2"/>
          <c:y val="0.15874934548653141"/>
          <c:w val="0.90599568965517241"/>
          <c:h val="0.46310331384015591"/>
        </c:manualLayout>
      </c:layout>
      <c:barChart>
        <c:barDir val="col"/>
        <c:grouping val="clustered"/>
        <c:varyColors val="0"/>
        <c:ser>
          <c:idx val="0"/>
          <c:order val="0"/>
          <c:spPr>
            <a:solidFill>
              <a:srgbClr val="CCFFCC"/>
            </a:solidFill>
            <a:ln>
              <a:solidFill>
                <a:schemeClr val="tx1"/>
              </a:solidFill>
            </a:ln>
          </c:spPr>
          <c:invertIfNegative val="0"/>
          <c:dPt>
            <c:idx val="0"/>
            <c:invertIfNegative val="0"/>
            <c:bubble3D val="0"/>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S_Dat!$L$29:$R$31</c:f>
              <c:multiLvlStrCache>
                <c:ptCount val="7"/>
                <c:lvl>
                  <c:pt idx="0">
                    <c:v>3</c:v>
                  </c:pt>
                  <c:pt idx="1">
                    <c:v>4a</c:v>
                  </c:pt>
                  <c:pt idx="2">
                    <c:v>4b</c:v>
                  </c:pt>
                  <c:pt idx="3">
                    <c:v>5a</c:v>
                  </c:pt>
                  <c:pt idx="4">
                    <c:v>5b</c:v>
                  </c:pt>
                  <c:pt idx="5">
                    <c:v>11</c:v>
                  </c:pt>
                  <c:pt idx="6">
                    <c:v>13b</c:v>
                  </c:pt>
                </c:lvl>
                <c:lvl>
                  <c:pt idx="0">
                    <c:v>Massen
ordnen</c:v>
                  </c:pt>
                  <c:pt idx="1">
                    <c:v>Längen
(cm, mm)
vergleichen</c:v>
                  </c:pt>
                  <c:pt idx="2">
                    <c:v>Längen
(m, km)
vergleichen</c:v>
                  </c:pt>
                  <c:pt idx="3">
                    <c:v>Zeit  (min, s)
umwandeln</c:v>
                  </c:pt>
                  <c:pt idx="4">
                    <c:v>Zeit (min, h)
umwandeln</c:v>
                  </c:pt>
                  <c:pt idx="5">
                    <c:v>Zeitdauer
begründen</c:v>
                  </c:pt>
                  <c:pt idx="6">
                    <c:v>Zeitpunkt
berechnen</c:v>
                  </c:pt>
                </c:lvl>
                <c:lvl>
                  <c:pt idx="0">
                    <c:v>Größen und Messen</c:v>
                  </c:pt>
                </c:lvl>
              </c:multiLvlStrCache>
            </c:multiLvlStrRef>
          </c:cat>
          <c:val>
            <c:numRef>
              <c:f>S_Dat!$L$32:$R$32</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20"/>
        <c:axId val="48263936"/>
        <c:axId val="48265472"/>
      </c:barChart>
      <c:catAx>
        <c:axId val="48263936"/>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48265472"/>
        <c:crosses val="autoZero"/>
        <c:auto val="1"/>
        <c:lblAlgn val="ctr"/>
        <c:lblOffset val="100"/>
        <c:noMultiLvlLbl val="0"/>
      </c:catAx>
      <c:valAx>
        <c:axId val="48265472"/>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8263936"/>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49326144305515"/>
          <c:y val="0.1422483416252073"/>
          <c:w val="0.85898997058445226"/>
          <c:h val="0.5019583333333334"/>
        </c:manualLayout>
      </c:layout>
      <c:barChart>
        <c:barDir val="col"/>
        <c:grouping val="clustered"/>
        <c:varyColors val="0"/>
        <c:ser>
          <c:idx val="0"/>
          <c:order val="0"/>
          <c:spPr>
            <a:solidFill>
              <a:srgbClr val="B1A0C7"/>
            </a:solidFill>
            <a:ln>
              <a:solidFill>
                <a:schemeClr val="tx1"/>
              </a:solidFill>
            </a:ln>
          </c:spPr>
          <c:invertIfNegative val="0"/>
          <c:dPt>
            <c:idx val="0"/>
            <c:invertIfNegative val="0"/>
            <c:bubble3D val="0"/>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S_Dat!$S$29:$V$31</c:f>
              <c:multiLvlStrCache>
                <c:ptCount val="4"/>
                <c:lvl>
                  <c:pt idx="0">
                    <c:v>10a</c:v>
                  </c:pt>
                  <c:pt idx="1">
                    <c:v>10b</c:v>
                  </c:pt>
                  <c:pt idx="2">
                    <c:v>10c</c:v>
                  </c:pt>
                  <c:pt idx="3">
                    <c:v>13a</c:v>
                  </c:pt>
                </c:lvl>
                <c:lvl>
                  <c:pt idx="0">
                    <c:v>Daten
entnehmen</c:v>
                  </c:pt>
                  <c:pt idx="1">
                    <c:v>Daten
berechnen</c:v>
                  </c:pt>
                  <c:pt idx="2">
                    <c:v>Diagramm
ergänzen</c:v>
                  </c:pt>
                  <c:pt idx="3">
                    <c:v>Uhrzeit
markieren</c:v>
                  </c:pt>
                </c:lvl>
                <c:lvl>
                  <c:pt idx="0">
                    <c:v>Daten, Häufigkeit und Wahrscheinlichkeit</c:v>
                  </c:pt>
                </c:lvl>
              </c:multiLvlStrCache>
            </c:multiLvlStrRef>
          </c:cat>
          <c:val>
            <c:numRef>
              <c:f>S_Dat!$S$32:$V$32</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20"/>
        <c:axId val="48311296"/>
        <c:axId val="48313088"/>
      </c:barChart>
      <c:catAx>
        <c:axId val="48311296"/>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48313088"/>
        <c:crosses val="autoZero"/>
        <c:auto val="1"/>
        <c:lblAlgn val="ctr"/>
        <c:lblOffset val="100"/>
        <c:noMultiLvlLbl val="0"/>
      </c:catAx>
      <c:valAx>
        <c:axId val="48313088"/>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8311296"/>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655379592810326"/>
          <c:y val="0.1422483416252073"/>
          <c:w val="0.75976220882402479"/>
          <c:h val="0.5010331196581197"/>
        </c:manualLayout>
      </c:layout>
      <c:barChart>
        <c:barDir val="col"/>
        <c:grouping val="clustered"/>
        <c:varyColors val="0"/>
        <c:ser>
          <c:idx val="0"/>
          <c:order val="0"/>
          <c:spPr>
            <a:solidFill>
              <a:srgbClr val="99CCFF"/>
            </a:solidFill>
            <a:ln>
              <a:solidFill>
                <a:schemeClr val="tx1"/>
              </a:solidFill>
            </a:ln>
          </c:spPr>
          <c:invertIfNegative val="0"/>
          <c:dPt>
            <c:idx val="0"/>
            <c:invertIfNegative val="0"/>
            <c:bubble3D val="0"/>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S_Dat!$W$29:$X$31</c:f>
              <c:multiLvlStrCache>
                <c:ptCount val="2"/>
                <c:lvl>
                  <c:pt idx="0">
                    <c:v>8</c:v>
                  </c:pt>
                  <c:pt idx="1">
                    <c:v>9</c:v>
                  </c:pt>
                </c:lvl>
                <c:lvl>
                  <c:pt idx="0">
                    <c:v>Rechteck
zeichnen</c:v>
                  </c:pt>
                  <c:pt idx="1">
                    <c:v>Flächeninhalte
vergleichen</c:v>
                  </c:pt>
                </c:lvl>
                <c:lvl>
                  <c:pt idx="0">
                    <c:v>Raum und Form</c:v>
                  </c:pt>
                </c:lvl>
              </c:multiLvlStrCache>
            </c:multiLvlStrRef>
          </c:cat>
          <c:val>
            <c:numRef>
              <c:f>S_Dat!$W$32:$X$32</c:f>
              <c:numCache>
                <c:formatCode>0%</c:formatCode>
                <c:ptCount val="2"/>
                <c:pt idx="0">
                  <c:v>0</c:v>
                </c:pt>
                <c:pt idx="1">
                  <c:v>0</c:v>
                </c:pt>
              </c:numCache>
            </c:numRef>
          </c:val>
        </c:ser>
        <c:dLbls>
          <c:showLegendKey val="0"/>
          <c:showVal val="0"/>
          <c:showCatName val="0"/>
          <c:showSerName val="0"/>
          <c:showPercent val="0"/>
          <c:showBubbleSize val="0"/>
        </c:dLbls>
        <c:gapWidth val="130"/>
        <c:axId val="48346624"/>
        <c:axId val="48348160"/>
      </c:barChart>
      <c:catAx>
        <c:axId val="48346624"/>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48348160"/>
        <c:crosses val="autoZero"/>
        <c:auto val="1"/>
        <c:lblAlgn val="ctr"/>
        <c:lblOffset val="100"/>
        <c:noMultiLvlLbl val="0"/>
      </c:catAx>
      <c:valAx>
        <c:axId val="48348160"/>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8346624"/>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428735176277151"/>
          <c:y val="0.18937811791383219"/>
          <c:w val="0.78692168209876545"/>
          <c:h val="0.61576700680272112"/>
        </c:manualLayout>
      </c:layout>
      <c:barChart>
        <c:barDir val="col"/>
        <c:grouping val="clustered"/>
        <c:varyColors val="0"/>
        <c:ser>
          <c:idx val="0"/>
          <c:order val="0"/>
          <c:spPr>
            <a:solidFill>
              <a:schemeClr val="accent5">
                <a:lumMod val="60000"/>
                <a:lumOff val="40000"/>
              </a:schemeClr>
            </a:solidFill>
            <a:ln>
              <a:solidFill>
                <a:schemeClr val="tx1"/>
              </a:solidFill>
            </a:ln>
          </c:spPr>
          <c:invertIfNegative val="0"/>
          <c:dPt>
            <c:idx val="0"/>
            <c:invertIfNegative val="0"/>
            <c:bubble3D val="0"/>
            <c:spPr>
              <a:solidFill>
                <a:srgbClr val="FDAB0C"/>
              </a:solidFill>
              <a:ln>
                <a:solidFill>
                  <a:schemeClr val="tx1"/>
                </a:solidFill>
              </a:ln>
            </c:spPr>
          </c:dPt>
          <c:dPt>
            <c:idx val="1"/>
            <c:invertIfNegative val="0"/>
            <c:bubble3D val="0"/>
            <c:spPr>
              <a:solidFill>
                <a:srgbClr val="00B050"/>
              </a:solidFill>
              <a:ln>
                <a:solidFill>
                  <a:schemeClr val="tx1"/>
                </a:solidFill>
              </a:ln>
            </c:spPr>
          </c:dPt>
          <c:dPt>
            <c:idx val="2"/>
            <c:invertIfNegative val="0"/>
            <c:bubble3D val="0"/>
            <c:spPr>
              <a:solidFill>
                <a:srgbClr val="FF3300"/>
              </a:solidFill>
              <a:ln>
                <a:solidFill>
                  <a:schemeClr val="tx1"/>
                </a:solidFill>
              </a:ln>
            </c:spPr>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S_Dat!$C$45:$E$45</c:f>
              <c:strCache>
                <c:ptCount val="3"/>
                <c:pt idx="0">
                  <c:v>Anforderungs-
bereich I</c:v>
                </c:pt>
                <c:pt idx="1">
                  <c:v>Anforderungs-
bereich II</c:v>
                </c:pt>
                <c:pt idx="2">
                  <c:v>Anforderungs-
bereich III</c:v>
                </c:pt>
              </c:strCache>
            </c:strRef>
          </c:cat>
          <c:val>
            <c:numRef>
              <c:f>S_Dat!$C$46:$E$46</c:f>
              <c:numCache>
                <c:formatCode>0%</c:formatCode>
                <c:ptCount val="3"/>
                <c:pt idx="0">
                  <c:v>0</c:v>
                </c:pt>
                <c:pt idx="1">
                  <c:v>0</c:v>
                </c:pt>
                <c:pt idx="2">
                  <c:v>0</c:v>
                </c:pt>
              </c:numCache>
            </c:numRef>
          </c:val>
        </c:ser>
        <c:dLbls>
          <c:showLegendKey val="0"/>
          <c:showVal val="0"/>
          <c:showCatName val="0"/>
          <c:showSerName val="0"/>
          <c:showPercent val="0"/>
          <c:showBubbleSize val="0"/>
        </c:dLbls>
        <c:gapWidth val="100"/>
        <c:axId val="48387584"/>
        <c:axId val="48389120"/>
      </c:barChart>
      <c:catAx>
        <c:axId val="48387584"/>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48389120"/>
        <c:crosses val="autoZero"/>
        <c:auto val="1"/>
        <c:lblAlgn val="ctr"/>
        <c:lblOffset val="100"/>
        <c:noMultiLvlLbl val="0"/>
      </c:catAx>
      <c:valAx>
        <c:axId val="48389120"/>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8387584"/>
        <c:crosses val="autoZero"/>
        <c:crossBetween val="between"/>
        <c:majorUnit val="0.2"/>
        <c:minorUnit val="0.1"/>
      </c:valAx>
      <c:spPr>
        <a:noFill/>
        <a:ln>
          <a:solidFill>
            <a:schemeClr val="tx1"/>
          </a:solidFill>
        </a:ln>
      </c:spPr>
    </c:plotArea>
    <c:plotVisOnly val="1"/>
    <c:dispBlanksAs val="gap"/>
    <c:showDLblsOverMax val="0"/>
  </c:chart>
  <c:spPr>
    <a:noFill/>
    <a:ln>
      <a:solidFill>
        <a:schemeClr val="tx1"/>
      </a:solidFill>
    </a:ln>
  </c:spPr>
  <c:printSettings>
    <c:headerFooter/>
    <c:pageMargins b="0.75" l="0.7" r="0.7" t="0.75" header="0.3" footer="0.3"/>
    <c:pageSetup paperSize="9"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82679241393272"/>
          <c:y val="0.17848129251700681"/>
          <c:w val="0.81838230307827076"/>
          <c:h val="0.59416836734693879"/>
        </c:manualLayout>
      </c:layout>
      <c:barChart>
        <c:barDir val="col"/>
        <c:grouping val="clustered"/>
        <c:varyColors val="0"/>
        <c:ser>
          <c:idx val="0"/>
          <c:order val="0"/>
          <c:spPr>
            <a:solidFill>
              <a:schemeClr val="accent5">
                <a:lumMod val="60000"/>
                <a:lumOff val="40000"/>
              </a:schemeClr>
            </a:solidFill>
            <a:ln>
              <a:solidFill>
                <a:schemeClr val="tx1"/>
              </a:solidFill>
            </a:ln>
          </c:spPr>
          <c:invertIfNegative val="0"/>
          <c:dPt>
            <c:idx val="0"/>
            <c:invertIfNegative val="0"/>
            <c:bubble3D val="0"/>
            <c:spPr>
              <a:pattFill prst="divot">
                <a:fgClr>
                  <a:schemeClr val="tx1"/>
                </a:fgClr>
                <a:bgClr>
                  <a:schemeClr val="bg1"/>
                </a:bgClr>
              </a:pattFill>
              <a:ln>
                <a:solidFill>
                  <a:schemeClr val="tx1"/>
                </a:solidFill>
              </a:ln>
            </c:spPr>
          </c:dPt>
          <c:dPt>
            <c:idx val="1"/>
            <c:invertIfNegative val="0"/>
            <c:bubble3D val="0"/>
            <c:spPr>
              <a:pattFill prst="openDmnd">
                <a:fgClr>
                  <a:schemeClr val="tx1"/>
                </a:fgClr>
                <a:bgClr>
                  <a:schemeClr val="bg1"/>
                </a:bgClr>
              </a:pattFill>
              <a:ln>
                <a:solidFill>
                  <a:schemeClr val="tx1"/>
                </a:solidFill>
              </a:ln>
            </c:spPr>
          </c:dPt>
          <c:dPt>
            <c:idx val="2"/>
            <c:invertIfNegative val="0"/>
            <c:bubble3D val="0"/>
            <c:spPr>
              <a:pattFill prst="dkUpDiag">
                <a:fgClr>
                  <a:schemeClr val="tx1"/>
                </a:fgClr>
                <a:bgClr>
                  <a:schemeClr val="bg1"/>
                </a:bgClr>
              </a:pattFill>
              <a:ln>
                <a:solidFill>
                  <a:schemeClr val="tx1"/>
                </a:solidFill>
              </a:ln>
            </c:spPr>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S_Dat!$C$54:$E$54</c:f>
              <c:strCache>
                <c:ptCount val="3"/>
                <c:pt idx="0">
                  <c:v>Aufgaben 7, 8
Problemlösen</c:v>
                </c:pt>
                <c:pt idx="1">
                  <c:v>Aufgabe 11
Kommunizieren und
Argumentieren</c:v>
                </c:pt>
                <c:pt idx="2">
                  <c:v>Aufgabe 12
Modellieren</c:v>
                </c:pt>
              </c:strCache>
            </c:strRef>
          </c:cat>
          <c:val>
            <c:numRef>
              <c:f>S_Dat!$C$55:$E$55</c:f>
              <c:numCache>
                <c:formatCode>0%</c:formatCode>
                <c:ptCount val="3"/>
                <c:pt idx="0">
                  <c:v>0</c:v>
                </c:pt>
                <c:pt idx="1">
                  <c:v>0</c:v>
                </c:pt>
                <c:pt idx="2">
                  <c:v>0</c:v>
                </c:pt>
              </c:numCache>
            </c:numRef>
          </c:val>
        </c:ser>
        <c:dLbls>
          <c:showLegendKey val="0"/>
          <c:showVal val="0"/>
          <c:showCatName val="0"/>
          <c:showSerName val="0"/>
          <c:showPercent val="0"/>
          <c:showBubbleSize val="0"/>
        </c:dLbls>
        <c:gapWidth val="100"/>
        <c:axId val="156251264"/>
        <c:axId val="156252800"/>
      </c:barChart>
      <c:catAx>
        <c:axId val="156251264"/>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156252800"/>
        <c:crosses val="autoZero"/>
        <c:auto val="1"/>
        <c:lblAlgn val="ctr"/>
        <c:lblOffset val="100"/>
        <c:noMultiLvlLbl val="0"/>
      </c:catAx>
      <c:valAx>
        <c:axId val="156252800"/>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56251264"/>
        <c:crosses val="autoZero"/>
        <c:crossBetween val="between"/>
        <c:majorUnit val="0.2"/>
        <c:minorUnit val="0.1"/>
      </c:valAx>
      <c:spPr>
        <a:noFill/>
        <a:ln>
          <a:solidFill>
            <a:schemeClr val="tx1"/>
          </a:solidFill>
        </a:ln>
      </c:spPr>
    </c:plotArea>
    <c:plotVisOnly val="1"/>
    <c:dispBlanksAs val="gap"/>
    <c:showDLblsOverMax val="0"/>
  </c:chart>
  <c:spPr>
    <a:noFill/>
    <a:ln>
      <a:solidFill>
        <a:schemeClr val="tx1"/>
      </a:solidFill>
    </a:ln>
  </c:spPr>
  <c:printSettings>
    <c:headerFooter/>
    <c:pageMargins b="0.75" l="0.7" r="0.7" t="0.75" header="0.3" footer="0.3"/>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45881226053638E-2"/>
          <c:y val="0.14638531746031747"/>
          <c:w val="0.90556481481481477"/>
          <c:h val="0.58637737910777088"/>
        </c:manualLayout>
      </c:layout>
      <c:barChart>
        <c:barDir val="col"/>
        <c:grouping val="clustered"/>
        <c:varyColors val="0"/>
        <c:ser>
          <c:idx val="0"/>
          <c:order val="0"/>
          <c:spPr>
            <a:solidFill>
              <a:srgbClr val="008000"/>
            </a:solidFill>
            <a:ln>
              <a:solidFill>
                <a:schemeClr val="tx1"/>
              </a:solidFill>
            </a:ln>
          </c:spPr>
          <c:invertIfNegative val="0"/>
          <c:dPt>
            <c:idx val="0"/>
            <c:invertIfNegative val="0"/>
            <c:bubble3D val="0"/>
            <c:spPr>
              <a:solidFill>
                <a:srgbClr val="FF3300"/>
              </a:solidFill>
              <a:ln>
                <a:solidFill>
                  <a:schemeClr val="tx1"/>
                </a:solidFill>
              </a:ln>
            </c:spPr>
          </c:dPt>
          <c:dPt>
            <c:idx val="1"/>
            <c:invertIfNegative val="0"/>
            <c:bubble3D val="0"/>
            <c:spPr>
              <a:solidFill>
                <a:srgbClr val="FF3300"/>
              </a:solidFill>
              <a:ln>
                <a:solidFill>
                  <a:schemeClr val="tx1"/>
                </a:solidFill>
              </a:ln>
            </c:spPr>
          </c:dPt>
          <c:dPt>
            <c:idx val="3"/>
            <c:invertIfNegative val="0"/>
            <c:bubble3D val="0"/>
            <c:spPr>
              <a:solidFill>
                <a:srgbClr val="FDAB0C"/>
              </a:solidFill>
              <a:ln>
                <a:solidFill>
                  <a:schemeClr val="tx1"/>
                </a:solidFill>
              </a:ln>
            </c:spPr>
          </c:dPt>
          <c:dPt>
            <c:idx val="8"/>
            <c:invertIfNegative val="0"/>
            <c:bubble3D val="0"/>
            <c:spPr>
              <a:solidFill>
                <a:srgbClr val="FDAB0C"/>
              </a:solidFill>
              <a:ln>
                <a:solidFill>
                  <a:schemeClr val="tx1"/>
                </a:solidFill>
              </a:ln>
            </c:spPr>
          </c:dPt>
          <c:dPt>
            <c:idx val="10"/>
            <c:invertIfNegative val="0"/>
            <c:bubble3D val="0"/>
            <c:spPr>
              <a:solidFill>
                <a:srgbClr val="FF3300"/>
              </a:solidFill>
              <a:ln>
                <a:solidFill>
                  <a:schemeClr val="tx1"/>
                </a:solidFill>
              </a:ln>
            </c:spPr>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K_Dat!$N$19:$X$20</c:f>
              <c:multiLvlStrCache>
                <c:ptCount val="11"/>
                <c:lvl>
                  <c:pt idx="0">
                    <c:v>7</c:v>
                  </c:pt>
                  <c:pt idx="1">
                    <c:v>8</c:v>
                  </c:pt>
                  <c:pt idx="2">
                    <c:v>9</c:v>
                  </c:pt>
                  <c:pt idx="3">
                    <c:v>10a</c:v>
                  </c:pt>
                  <c:pt idx="4">
                    <c:v>10b</c:v>
                  </c:pt>
                  <c:pt idx="5">
                    <c:v>10c</c:v>
                  </c:pt>
                  <c:pt idx="6">
                    <c:v>11</c:v>
                  </c:pt>
                  <c:pt idx="7">
                    <c:v>12</c:v>
                  </c:pt>
                  <c:pt idx="8">
                    <c:v>13a</c:v>
                  </c:pt>
                  <c:pt idx="9">
                    <c:v>13b</c:v>
                  </c:pt>
                  <c:pt idx="10">
                    <c:v>14</c:v>
                  </c:pt>
                </c:lvl>
                <c:lvl>
                  <c:pt idx="0">
                    <c:v>arith. Muster
fortsetzen</c:v>
                  </c:pt>
                  <c:pt idx="1">
                    <c:v>Rechteck
zeichnen</c:v>
                  </c:pt>
                  <c:pt idx="2">
                    <c:v>Flächeninhalte
vergleichen</c:v>
                  </c:pt>
                  <c:pt idx="3">
                    <c:v>Daten
entnehmen</c:v>
                  </c:pt>
                  <c:pt idx="4">
                    <c:v>Daten
berechnen</c:v>
                  </c:pt>
                  <c:pt idx="5">
                    <c:v>Diagramm
ergänzen</c:v>
                  </c:pt>
                  <c:pt idx="6">
                    <c:v>Zeitdauer
begründen</c:v>
                  </c:pt>
                  <c:pt idx="7">
                    <c:v>Näherungswert
berechnen</c:v>
                  </c:pt>
                  <c:pt idx="8">
                    <c:v>Uhrzeit
markieren</c:v>
                  </c:pt>
                  <c:pt idx="9">
                    <c:v>Zeitpunkt
berechnen</c:v>
                  </c:pt>
                  <c:pt idx="10">
                    <c:v>funkt.
Beziehung
anwenden</c:v>
                  </c:pt>
                </c:lvl>
              </c:multiLvlStrCache>
            </c:multiLvlStrRef>
          </c:cat>
          <c:val>
            <c:numRef>
              <c:f>K_Dat!$N$21:$X$21</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75"/>
        <c:axId val="46922752"/>
        <c:axId val="47260416"/>
      </c:barChart>
      <c:catAx>
        <c:axId val="46922752"/>
        <c:scaling>
          <c:orientation val="minMax"/>
        </c:scaling>
        <c:delete val="0"/>
        <c:axPos val="b"/>
        <c:majorTickMark val="out"/>
        <c:minorTickMark val="none"/>
        <c:tickLblPos val="nextTo"/>
        <c:txPr>
          <a:bodyPr/>
          <a:lstStyle/>
          <a:p>
            <a:pPr>
              <a:defRPr sz="700">
                <a:latin typeface="+mn-lt"/>
              </a:defRPr>
            </a:pPr>
            <a:endParaRPr lang="de-DE"/>
          </a:p>
        </c:txPr>
        <c:crossAx val="47260416"/>
        <c:crosses val="autoZero"/>
        <c:auto val="1"/>
        <c:lblAlgn val="ctr"/>
        <c:lblOffset val="100"/>
        <c:noMultiLvlLbl val="0"/>
      </c:catAx>
      <c:valAx>
        <c:axId val="47260416"/>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txPr>
          <a:bodyPr/>
          <a:lstStyle/>
          <a:p>
            <a:pPr>
              <a:defRPr sz="800">
                <a:latin typeface="+mn-lt"/>
                <a:cs typeface="Arial" panose="020B0604020202020204" pitchFamily="34" charset="0"/>
              </a:defRPr>
            </a:pPr>
            <a:endParaRPr lang="de-DE"/>
          </a:p>
        </c:txPr>
        <c:crossAx val="46922752"/>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75" l="0.7" r="0.7" t="0.75" header="0.3" footer="0.3"/>
    <c:pageSetup paperSize="9"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334291187739457E-2"/>
          <c:y val="0.17702040816326531"/>
          <c:w val="0.89758700510855682"/>
          <c:h val="0.63016609977324267"/>
        </c:manualLayout>
      </c:layout>
      <c:barChart>
        <c:barDir val="col"/>
        <c:grouping val="clustered"/>
        <c:varyColors val="0"/>
        <c:ser>
          <c:idx val="0"/>
          <c:order val="0"/>
          <c:spPr>
            <a:solidFill>
              <a:schemeClr val="accent5">
                <a:lumMod val="60000"/>
                <a:lumOff val="40000"/>
              </a:schemeClr>
            </a:solidFill>
            <a:ln>
              <a:solidFill>
                <a:schemeClr val="tx1"/>
              </a:solidFill>
            </a:ln>
          </c:spPr>
          <c:invertIfNegative val="0"/>
          <c:dPt>
            <c:idx val="0"/>
            <c:invertIfNegative val="0"/>
            <c:bubble3D val="0"/>
            <c:spPr>
              <a:solidFill>
                <a:srgbClr val="FFFF99"/>
              </a:solidFill>
              <a:ln>
                <a:solidFill>
                  <a:schemeClr val="tx1"/>
                </a:solidFill>
              </a:ln>
            </c:spPr>
          </c:dPt>
          <c:dPt>
            <c:idx val="1"/>
            <c:invertIfNegative val="0"/>
            <c:bubble3D val="0"/>
            <c:spPr>
              <a:solidFill>
                <a:srgbClr val="CCFFCC"/>
              </a:solidFill>
              <a:ln>
                <a:solidFill>
                  <a:schemeClr val="tx1"/>
                </a:solidFill>
              </a:ln>
            </c:spPr>
          </c:dPt>
          <c:dPt>
            <c:idx val="2"/>
            <c:invertIfNegative val="0"/>
            <c:bubble3D val="0"/>
            <c:spPr>
              <a:solidFill>
                <a:srgbClr val="99CCFF"/>
              </a:solidFill>
              <a:ln>
                <a:solidFill>
                  <a:schemeClr val="tx1"/>
                </a:solidFill>
              </a:ln>
            </c:spPr>
          </c:dPt>
          <c:dPt>
            <c:idx val="3"/>
            <c:invertIfNegative val="0"/>
            <c:bubble3D val="0"/>
            <c:spPr>
              <a:solidFill>
                <a:srgbClr val="B1A0C7"/>
              </a:solidFill>
              <a:ln>
                <a:solidFill>
                  <a:schemeClr val="tx1"/>
                </a:solidFill>
              </a:ln>
            </c:spPr>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K_Dat!$C$36:$F$36</c:f>
              <c:strCache>
                <c:ptCount val="4"/>
                <c:pt idx="0">
                  <c:v>Zahlen und
Operationen</c:v>
                </c:pt>
                <c:pt idx="1">
                  <c:v>Größen und
Messen</c:v>
                </c:pt>
                <c:pt idx="2">
                  <c:v>Daten, Häufigkeit
und Wahrscheinlichkeit</c:v>
                </c:pt>
                <c:pt idx="3">
                  <c:v>Raum und
Form</c:v>
                </c:pt>
              </c:strCache>
            </c:strRef>
          </c:cat>
          <c:val>
            <c:numRef>
              <c:f>K_Dat!$C$37:$F$37</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250"/>
        <c:axId val="47291392"/>
        <c:axId val="47309568"/>
      </c:barChart>
      <c:catAx>
        <c:axId val="47291392"/>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47309568"/>
        <c:crosses val="autoZero"/>
        <c:auto val="1"/>
        <c:lblAlgn val="ctr"/>
        <c:lblOffset val="100"/>
        <c:noMultiLvlLbl val="0"/>
      </c:catAx>
      <c:valAx>
        <c:axId val="47309568"/>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291392"/>
        <c:crosses val="autoZero"/>
        <c:crossBetween val="between"/>
        <c:majorUnit val="0.2"/>
        <c:minorUnit val="0.1"/>
      </c:valAx>
      <c:spPr>
        <a:noFill/>
        <a:ln>
          <a:solidFill>
            <a:schemeClr val="tx1"/>
          </a:solidFill>
        </a:ln>
      </c:spPr>
    </c:plotArea>
    <c:plotVisOnly val="1"/>
    <c:dispBlanksAs val="gap"/>
    <c:showDLblsOverMax val="0"/>
  </c:chart>
  <c:spPr>
    <a:noFill/>
    <a:ln>
      <a:solidFill>
        <a:schemeClr val="tx1"/>
      </a:solidFill>
    </a:ln>
  </c:spPr>
  <c:printSettings>
    <c:headerFooter/>
    <c:pageMargins b="0.75" l="0.7" r="0.7" t="0.75" header="0.3" footer="0.3"/>
    <c:pageSetup paperSize="9"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7547892720311E-2"/>
          <c:y val="0.1422483416252073"/>
          <c:w val="0.90599568965517241"/>
          <c:h val="0.47307043650793651"/>
        </c:manualLayout>
      </c:layout>
      <c:barChart>
        <c:barDir val="col"/>
        <c:grouping val="clustered"/>
        <c:varyColors val="0"/>
        <c:ser>
          <c:idx val="0"/>
          <c:order val="0"/>
          <c:spPr>
            <a:solidFill>
              <a:srgbClr val="FFFF99"/>
            </a:solidFill>
            <a:ln>
              <a:solidFill>
                <a:schemeClr val="tx1"/>
              </a:solidFill>
            </a:ln>
          </c:spPr>
          <c:invertIfNegative val="0"/>
          <c:dPt>
            <c:idx val="0"/>
            <c:invertIfNegative val="0"/>
            <c:bubble3D val="0"/>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K_Dat!$C$29:$K$31</c:f>
              <c:multiLvlStrCache>
                <c:ptCount val="9"/>
                <c:lvl>
                  <c:pt idx="0">
                    <c:v>1a</c:v>
                  </c:pt>
                  <c:pt idx="1">
                    <c:v>1b</c:v>
                  </c:pt>
                  <c:pt idx="2">
                    <c:v>1c</c:v>
                  </c:pt>
                  <c:pt idx="3">
                    <c:v>1d</c:v>
                  </c:pt>
                  <c:pt idx="4">
                    <c:v>2</c:v>
                  </c:pt>
                  <c:pt idx="5">
                    <c:v>6</c:v>
                  </c:pt>
                  <c:pt idx="6">
                    <c:v>7</c:v>
                  </c:pt>
                  <c:pt idx="7">
                    <c:v>12</c:v>
                  </c:pt>
                  <c:pt idx="8">
                    <c:v>14</c:v>
                  </c:pt>
                </c:lvl>
                <c:lvl>
                  <c:pt idx="0">
                    <c:v>Differenz
berechnen</c:v>
                  </c:pt>
                  <c:pt idx="1">
                    <c:v>Quotient
berechnen</c:v>
                  </c:pt>
                  <c:pt idx="2">
                    <c:v>Klammer
beachten</c:v>
                  </c:pt>
                  <c:pt idx="3">
                    <c:v>Punkt- vor
Strichrechnung
beachten</c:v>
                  </c:pt>
                  <c:pt idx="4">
                    <c:v>Ungleichung
lösen</c:v>
                  </c:pt>
                  <c:pt idx="5">
                    <c:v>Produkt
berechnen</c:v>
                  </c:pt>
                  <c:pt idx="6">
                    <c:v>arith. Muster
fortsetzen</c:v>
                  </c:pt>
                  <c:pt idx="7">
                    <c:v>Näherungswert
berechnen</c:v>
                  </c:pt>
                  <c:pt idx="8">
                    <c:v>funkt.
Beziehung
anwenden</c:v>
                  </c:pt>
                </c:lvl>
                <c:lvl>
                  <c:pt idx="0">
                    <c:v>Zahlen und Operationen</c:v>
                  </c:pt>
                </c:lvl>
              </c:multiLvlStrCache>
            </c:multiLvlStrRef>
          </c:cat>
          <c:val>
            <c:numRef>
              <c:f>K_Dat!$C$32:$K$32</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80"/>
        <c:axId val="47340544"/>
        <c:axId val="47342336"/>
      </c:barChart>
      <c:catAx>
        <c:axId val="47340544"/>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47342336"/>
        <c:crosses val="autoZero"/>
        <c:auto val="1"/>
        <c:lblAlgn val="ctr"/>
        <c:lblOffset val="100"/>
        <c:noMultiLvlLbl val="0"/>
      </c:catAx>
      <c:valAx>
        <c:axId val="47342336"/>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340544"/>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7547892720311E-2"/>
          <c:y val="0.15874934548653141"/>
          <c:w val="0.90599568965517241"/>
          <c:h val="0.46310331384015591"/>
        </c:manualLayout>
      </c:layout>
      <c:barChart>
        <c:barDir val="col"/>
        <c:grouping val="clustered"/>
        <c:varyColors val="0"/>
        <c:ser>
          <c:idx val="0"/>
          <c:order val="0"/>
          <c:spPr>
            <a:solidFill>
              <a:srgbClr val="CCFFCC"/>
            </a:solidFill>
            <a:ln>
              <a:solidFill>
                <a:schemeClr val="tx1"/>
              </a:solidFill>
            </a:ln>
          </c:spPr>
          <c:invertIfNegative val="0"/>
          <c:dPt>
            <c:idx val="0"/>
            <c:invertIfNegative val="0"/>
            <c:bubble3D val="0"/>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K_Dat!$L$29:$R$31</c:f>
              <c:multiLvlStrCache>
                <c:ptCount val="7"/>
                <c:lvl>
                  <c:pt idx="0">
                    <c:v>3</c:v>
                  </c:pt>
                  <c:pt idx="1">
                    <c:v>4a</c:v>
                  </c:pt>
                  <c:pt idx="2">
                    <c:v>4b</c:v>
                  </c:pt>
                  <c:pt idx="3">
                    <c:v>5a</c:v>
                  </c:pt>
                  <c:pt idx="4">
                    <c:v>5b</c:v>
                  </c:pt>
                  <c:pt idx="5">
                    <c:v>11</c:v>
                  </c:pt>
                  <c:pt idx="6">
                    <c:v>13b</c:v>
                  </c:pt>
                </c:lvl>
                <c:lvl>
                  <c:pt idx="0">
                    <c:v>Massen
ordnen</c:v>
                  </c:pt>
                  <c:pt idx="1">
                    <c:v>Längen
(cm, mm)
vergleichen</c:v>
                  </c:pt>
                  <c:pt idx="2">
                    <c:v>Längen
(m, km)
vergleichen</c:v>
                  </c:pt>
                  <c:pt idx="3">
                    <c:v>Zeit  (min, s)
umwandeln</c:v>
                  </c:pt>
                  <c:pt idx="4">
                    <c:v>Zeit (min, h)
umwandeln</c:v>
                  </c:pt>
                  <c:pt idx="5">
                    <c:v>Zeitdauer
begründen</c:v>
                  </c:pt>
                  <c:pt idx="6">
                    <c:v>Zeitpunkt
berechnen</c:v>
                  </c:pt>
                </c:lvl>
                <c:lvl>
                  <c:pt idx="0">
                    <c:v>Größen und Messen</c:v>
                  </c:pt>
                </c:lvl>
              </c:multiLvlStrCache>
            </c:multiLvlStrRef>
          </c:cat>
          <c:val>
            <c:numRef>
              <c:f>K_Dat!$L$32:$R$32</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20"/>
        <c:axId val="47385216"/>
        <c:axId val="47395200"/>
      </c:barChart>
      <c:catAx>
        <c:axId val="47385216"/>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47395200"/>
        <c:crosses val="autoZero"/>
        <c:auto val="1"/>
        <c:lblAlgn val="ctr"/>
        <c:lblOffset val="100"/>
        <c:noMultiLvlLbl val="0"/>
      </c:catAx>
      <c:valAx>
        <c:axId val="47395200"/>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385216"/>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49326144305515"/>
          <c:y val="0.1422483416252073"/>
          <c:w val="0.85898997058445226"/>
          <c:h val="0.5019583333333334"/>
        </c:manualLayout>
      </c:layout>
      <c:barChart>
        <c:barDir val="col"/>
        <c:grouping val="clustered"/>
        <c:varyColors val="0"/>
        <c:ser>
          <c:idx val="0"/>
          <c:order val="0"/>
          <c:spPr>
            <a:solidFill>
              <a:srgbClr val="B1A0C7"/>
            </a:solidFill>
            <a:ln>
              <a:solidFill>
                <a:schemeClr val="tx1"/>
              </a:solidFill>
            </a:ln>
          </c:spPr>
          <c:invertIfNegative val="0"/>
          <c:dPt>
            <c:idx val="0"/>
            <c:invertIfNegative val="0"/>
            <c:bubble3D val="0"/>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K_Dat!$S$29:$V$31</c:f>
              <c:multiLvlStrCache>
                <c:ptCount val="4"/>
                <c:lvl>
                  <c:pt idx="0">
                    <c:v>10a</c:v>
                  </c:pt>
                  <c:pt idx="1">
                    <c:v>10b</c:v>
                  </c:pt>
                  <c:pt idx="2">
                    <c:v>10c</c:v>
                  </c:pt>
                  <c:pt idx="3">
                    <c:v>13a</c:v>
                  </c:pt>
                </c:lvl>
                <c:lvl>
                  <c:pt idx="0">
                    <c:v>Daten
entnehmen</c:v>
                  </c:pt>
                  <c:pt idx="1">
                    <c:v>Daten
berechnen</c:v>
                  </c:pt>
                  <c:pt idx="2">
                    <c:v>Diagramm
ergänzen</c:v>
                  </c:pt>
                  <c:pt idx="3">
                    <c:v>Uhrzeit
markieren</c:v>
                  </c:pt>
                </c:lvl>
                <c:lvl>
                  <c:pt idx="0">
                    <c:v>Daten, Häufigkeit und Wahrscheinlichkeit</c:v>
                  </c:pt>
                </c:lvl>
              </c:multiLvlStrCache>
            </c:multiLvlStrRef>
          </c:cat>
          <c:val>
            <c:numRef>
              <c:f>K_Dat!$S$32:$V$32</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20"/>
        <c:axId val="47432832"/>
        <c:axId val="47434368"/>
      </c:barChart>
      <c:catAx>
        <c:axId val="47432832"/>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47434368"/>
        <c:crosses val="autoZero"/>
        <c:auto val="1"/>
        <c:lblAlgn val="ctr"/>
        <c:lblOffset val="100"/>
        <c:noMultiLvlLbl val="0"/>
      </c:catAx>
      <c:valAx>
        <c:axId val="47434368"/>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432832"/>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655379592810326"/>
          <c:y val="0.1422483416252073"/>
          <c:w val="0.75976220882402479"/>
          <c:h val="0.5010331196581197"/>
        </c:manualLayout>
      </c:layout>
      <c:barChart>
        <c:barDir val="col"/>
        <c:grouping val="clustered"/>
        <c:varyColors val="0"/>
        <c:ser>
          <c:idx val="0"/>
          <c:order val="0"/>
          <c:spPr>
            <a:solidFill>
              <a:srgbClr val="99CCFF"/>
            </a:solidFill>
            <a:ln>
              <a:solidFill>
                <a:schemeClr val="tx1"/>
              </a:solidFill>
            </a:ln>
          </c:spPr>
          <c:invertIfNegative val="0"/>
          <c:dPt>
            <c:idx val="0"/>
            <c:invertIfNegative val="0"/>
            <c:bubble3D val="0"/>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K_Dat!$W$29:$X$31</c:f>
              <c:multiLvlStrCache>
                <c:ptCount val="2"/>
                <c:lvl>
                  <c:pt idx="0">
                    <c:v>8</c:v>
                  </c:pt>
                  <c:pt idx="1">
                    <c:v>9</c:v>
                  </c:pt>
                </c:lvl>
                <c:lvl>
                  <c:pt idx="0">
                    <c:v>Rechteck
zeichnen</c:v>
                  </c:pt>
                  <c:pt idx="1">
                    <c:v>Flächeninhalte
vergleichen</c:v>
                  </c:pt>
                </c:lvl>
                <c:lvl>
                  <c:pt idx="0">
                    <c:v>Raum und Form</c:v>
                  </c:pt>
                </c:lvl>
              </c:multiLvlStrCache>
            </c:multiLvlStrRef>
          </c:cat>
          <c:val>
            <c:numRef>
              <c:f>K_Dat!$W$32:$X$32</c:f>
              <c:numCache>
                <c:formatCode>0%</c:formatCode>
                <c:ptCount val="2"/>
                <c:pt idx="0">
                  <c:v>0</c:v>
                </c:pt>
                <c:pt idx="1">
                  <c:v>0</c:v>
                </c:pt>
              </c:numCache>
            </c:numRef>
          </c:val>
        </c:ser>
        <c:dLbls>
          <c:showLegendKey val="0"/>
          <c:showVal val="0"/>
          <c:showCatName val="0"/>
          <c:showSerName val="0"/>
          <c:showPercent val="0"/>
          <c:showBubbleSize val="0"/>
        </c:dLbls>
        <c:gapWidth val="130"/>
        <c:axId val="47582592"/>
        <c:axId val="47592576"/>
      </c:barChart>
      <c:catAx>
        <c:axId val="47582592"/>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47592576"/>
        <c:crosses val="autoZero"/>
        <c:auto val="1"/>
        <c:lblAlgn val="ctr"/>
        <c:lblOffset val="100"/>
        <c:noMultiLvlLbl val="0"/>
      </c:catAx>
      <c:valAx>
        <c:axId val="47592576"/>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582592"/>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428735176277151"/>
          <c:y val="0.18937811791383219"/>
          <c:w val="0.78692168209876545"/>
          <c:h val="0.61576700680272112"/>
        </c:manualLayout>
      </c:layout>
      <c:barChart>
        <c:barDir val="col"/>
        <c:grouping val="clustered"/>
        <c:varyColors val="0"/>
        <c:ser>
          <c:idx val="0"/>
          <c:order val="0"/>
          <c:spPr>
            <a:solidFill>
              <a:schemeClr val="accent5">
                <a:lumMod val="60000"/>
                <a:lumOff val="40000"/>
              </a:schemeClr>
            </a:solidFill>
            <a:ln>
              <a:solidFill>
                <a:schemeClr val="tx1"/>
              </a:solidFill>
            </a:ln>
          </c:spPr>
          <c:invertIfNegative val="0"/>
          <c:dPt>
            <c:idx val="0"/>
            <c:invertIfNegative val="0"/>
            <c:bubble3D val="0"/>
            <c:spPr>
              <a:solidFill>
                <a:srgbClr val="FDAB0C"/>
              </a:solidFill>
              <a:ln>
                <a:solidFill>
                  <a:schemeClr val="tx1"/>
                </a:solidFill>
              </a:ln>
            </c:spPr>
          </c:dPt>
          <c:dPt>
            <c:idx val="1"/>
            <c:invertIfNegative val="0"/>
            <c:bubble3D val="0"/>
            <c:spPr>
              <a:solidFill>
                <a:srgbClr val="00B050"/>
              </a:solidFill>
              <a:ln>
                <a:solidFill>
                  <a:schemeClr val="tx1"/>
                </a:solidFill>
              </a:ln>
            </c:spPr>
          </c:dPt>
          <c:dPt>
            <c:idx val="2"/>
            <c:invertIfNegative val="0"/>
            <c:bubble3D val="0"/>
            <c:spPr>
              <a:solidFill>
                <a:srgbClr val="FF3300"/>
              </a:solidFill>
              <a:ln>
                <a:solidFill>
                  <a:schemeClr val="tx1"/>
                </a:solidFill>
              </a:ln>
            </c:spPr>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K_Dat!$C$45:$E$45</c:f>
              <c:strCache>
                <c:ptCount val="3"/>
                <c:pt idx="0">
                  <c:v>Anforderungs-
bereich I</c:v>
                </c:pt>
                <c:pt idx="1">
                  <c:v>Anforderungs-
bereich II</c:v>
                </c:pt>
                <c:pt idx="2">
                  <c:v>Anforderungs-
bereich III</c:v>
                </c:pt>
              </c:strCache>
            </c:strRef>
          </c:cat>
          <c:val>
            <c:numRef>
              <c:f>K_Dat!$C$46:$E$46</c:f>
              <c:numCache>
                <c:formatCode>0%</c:formatCode>
                <c:ptCount val="3"/>
                <c:pt idx="0">
                  <c:v>0</c:v>
                </c:pt>
                <c:pt idx="1">
                  <c:v>0</c:v>
                </c:pt>
                <c:pt idx="2">
                  <c:v>0</c:v>
                </c:pt>
              </c:numCache>
            </c:numRef>
          </c:val>
        </c:ser>
        <c:dLbls>
          <c:showLegendKey val="0"/>
          <c:showVal val="0"/>
          <c:showCatName val="0"/>
          <c:showSerName val="0"/>
          <c:showPercent val="0"/>
          <c:showBubbleSize val="0"/>
        </c:dLbls>
        <c:gapWidth val="100"/>
        <c:axId val="47643648"/>
        <c:axId val="47649536"/>
      </c:barChart>
      <c:catAx>
        <c:axId val="47643648"/>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47649536"/>
        <c:crosses val="autoZero"/>
        <c:auto val="1"/>
        <c:lblAlgn val="ctr"/>
        <c:lblOffset val="100"/>
        <c:noMultiLvlLbl val="0"/>
      </c:catAx>
      <c:valAx>
        <c:axId val="47649536"/>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643648"/>
        <c:crosses val="autoZero"/>
        <c:crossBetween val="between"/>
        <c:majorUnit val="0.2"/>
        <c:minorUnit val="0.1"/>
      </c:valAx>
      <c:spPr>
        <a:noFill/>
        <a:ln>
          <a:solidFill>
            <a:schemeClr val="tx1"/>
          </a:solidFill>
        </a:ln>
      </c:spPr>
    </c:plotArea>
    <c:plotVisOnly val="1"/>
    <c:dispBlanksAs val="gap"/>
    <c:showDLblsOverMax val="0"/>
  </c:chart>
  <c:spPr>
    <a:noFill/>
    <a:ln>
      <a:solidFill>
        <a:schemeClr val="tx1"/>
      </a:solidFill>
    </a:ln>
  </c:spPr>
  <c:printSettings>
    <c:headerFooter/>
    <c:pageMargins b="0.75" l="0.7" r="0.7" t="0.75" header="0.3" footer="0.3"/>
    <c:pageSetup paperSize="9"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82679241393272"/>
          <c:y val="0.17848129251700681"/>
          <c:w val="0.81838230307827076"/>
          <c:h val="0.59416836734693879"/>
        </c:manualLayout>
      </c:layout>
      <c:barChart>
        <c:barDir val="col"/>
        <c:grouping val="clustered"/>
        <c:varyColors val="0"/>
        <c:ser>
          <c:idx val="0"/>
          <c:order val="0"/>
          <c:spPr>
            <a:solidFill>
              <a:schemeClr val="accent5">
                <a:lumMod val="60000"/>
                <a:lumOff val="40000"/>
              </a:schemeClr>
            </a:solidFill>
            <a:ln>
              <a:solidFill>
                <a:schemeClr val="tx1"/>
              </a:solidFill>
            </a:ln>
          </c:spPr>
          <c:invertIfNegative val="0"/>
          <c:dPt>
            <c:idx val="0"/>
            <c:invertIfNegative val="0"/>
            <c:bubble3D val="0"/>
            <c:spPr>
              <a:pattFill prst="divot">
                <a:fgClr>
                  <a:schemeClr val="tx1"/>
                </a:fgClr>
                <a:bgClr>
                  <a:schemeClr val="bg1"/>
                </a:bgClr>
              </a:pattFill>
              <a:ln>
                <a:solidFill>
                  <a:schemeClr val="tx1"/>
                </a:solidFill>
              </a:ln>
            </c:spPr>
          </c:dPt>
          <c:dPt>
            <c:idx val="1"/>
            <c:invertIfNegative val="0"/>
            <c:bubble3D val="0"/>
            <c:spPr>
              <a:pattFill prst="openDmnd">
                <a:fgClr>
                  <a:schemeClr val="tx1"/>
                </a:fgClr>
                <a:bgClr>
                  <a:schemeClr val="bg1"/>
                </a:bgClr>
              </a:pattFill>
              <a:ln>
                <a:solidFill>
                  <a:schemeClr val="tx1"/>
                </a:solidFill>
              </a:ln>
            </c:spPr>
          </c:dPt>
          <c:dPt>
            <c:idx val="2"/>
            <c:invertIfNegative val="0"/>
            <c:bubble3D val="0"/>
            <c:spPr>
              <a:pattFill prst="dkUpDiag">
                <a:fgClr>
                  <a:schemeClr val="tx1"/>
                </a:fgClr>
                <a:bgClr>
                  <a:schemeClr val="bg1"/>
                </a:bgClr>
              </a:pattFill>
              <a:ln>
                <a:solidFill>
                  <a:schemeClr val="tx1"/>
                </a:solidFill>
              </a:ln>
            </c:spPr>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K_Dat!$C$54:$E$54</c:f>
              <c:strCache>
                <c:ptCount val="3"/>
                <c:pt idx="0">
                  <c:v>Aufgaben 7, 8
Problemlösen</c:v>
                </c:pt>
                <c:pt idx="1">
                  <c:v>Aufgabe 11
Kommunizieren und
Argumentieren</c:v>
                </c:pt>
                <c:pt idx="2">
                  <c:v>Aufgabe 12
Modellieren</c:v>
                </c:pt>
              </c:strCache>
            </c:strRef>
          </c:cat>
          <c:val>
            <c:numRef>
              <c:f>K_Dat!$C$55:$E$55</c:f>
              <c:numCache>
                <c:formatCode>0%</c:formatCode>
                <c:ptCount val="3"/>
                <c:pt idx="0">
                  <c:v>0</c:v>
                </c:pt>
                <c:pt idx="1">
                  <c:v>0</c:v>
                </c:pt>
                <c:pt idx="2">
                  <c:v>0</c:v>
                </c:pt>
              </c:numCache>
            </c:numRef>
          </c:val>
        </c:ser>
        <c:dLbls>
          <c:showLegendKey val="0"/>
          <c:showVal val="0"/>
          <c:showCatName val="0"/>
          <c:showSerName val="0"/>
          <c:showPercent val="0"/>
          <c:showBubbleSize val="0"/>
        </c:dLbls>
        <c:gapWidth val="100"/>
        <c:axId val="47766528"/>
        <c:axId val="47772416"/>
      </c:barChart>
      <c:catAx>
        <c:axId val="47766528"/>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47772416"/>
        <c:crosses val="autoZero"/>
        <c:auto val="1"/>
        <c:lblAlgn val="ctr"/>
        <c:lblOffset val="100"/>
        <c:noMultiLvlLbl val="0"/>
      </c:catAx>
      <c:valAx>
        <c:axId val="47772416"/>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766528"/>
        <c:crosses val="autoZero"/>
        <c:crossBetween val="between"/>
        <c:majorUnit val="0.2"/>
        <c:minorUnit val="0.1"/>
      </c:valAx>
      <c:spPr>
        <a:noFill/>
        <a:ln>
          <a:solidFill>
            <a:schemeClr val="tx1"/>
          </a:solidFill>
        </a:ln>
      </c:spPr>
    </c:plotArea>
    <c:plotVisOnly val="1"/>
    <c:dispBlanksAs val="gap"/>
    <c:showDLblsOverMax val="0"/>
  </c:chart>
  <c:spPr>
    <a:noFill/>
    <a:ln>
      <a:solidFill>
        <a:schemeClr val="tx1"/>
      </a:solidFill>
    </a:ln>
  </c:spPr>
  <c:printSettings>
    <c:headerFooter/>
    <c:pageMargins b="0.75" l="0.7" r="0.7" t="0.75" header="0.3" footer="0.3"/>
    <c:pageSetup paperSize="9"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356807</xdr:colOff>
      <xdr:row>55</xdr:row>
      <xdr:rowOff>65314</xdr:rowOff>
    </xdr:from>
    <xdr:to>
      <xdr:col>13</xdr:col>
      <xdr:colOff>187477</xdr:colOff>
      <xdr:row>58</xdr:row>
      <xdr:rowOff>13347</xdr:rowOff>
    </xdr:to>
    <xdr:grpSp>
      <xdr:nvGrpSpPr>
        <xdr:cNvPr id="30" name="Gruppieren 29"/>
        <xdr:cNvGrpSpPr/>
      </xdr:nvGrpSpPr>
      <xdr:grpSpPr>
        <a:xfrm>
          <a:off x="583942" y="9722199"/>
          <a:ext cx="5640920" cy="519533"/>
          <a:chOff x="585407" y="9726385"/>
          <a:chExt cx="5632756" cy="519533"/>
        </a:xfrm>
      </xdr:grpSpPr>
      <xdr:sp macro="" textlink="">
        <xdr:nvSpPr>
          <xdr:cNvPr id="22" name="Rechteck 21"/>
          <xdr:cNvSpPr/>
        </xdr:nvSpPr>
        <xdr:spPr>
          <a:xfrm>
            <a:off x="585407" y="9741918"/>
            <a:ext cx="475949" cy="5040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23" name="Rechteck 22"/>
          <xdr:cNvSpPr/>
        </xdr:nvSpPr>
        <xdr:spPr>
          <a:xfrm>
            <a:off x="4199464" y="9736474"/>
            <a:ext cx="475949" cy="5040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24" name="Rechteck 23"/>
          <xdr:cNvSpPr/>
        </xdr:nvSpPr>
        <xdr:spPr>
          <a:xfrm>
            <a:off x="5742214" y="9726386"/>
            <a:ext cx="475949" cy="5040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25" name="Rechteck 24"/>
          <xdr:cNvSpPr/>
        </xdr:nvSpPr>
        <xdr:spPr>
          <a:xfrm>
            <a:off x="5225143" y="9726385"/>
            <a:ext cx="475949" cy="504000"/>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26" name="Rechteck 25"/>
          <xdr:cNvSpPr/>
        </xdr:nvSpPr>
        <xdr:spPr>
          <a:xfrm>
            <a:off x="3679371" y="9731828"/>
            <a:ext cx="475949" cy="504000"/>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27" name="Rechteck 26"/>
          <xdr:cNvSpPr/>
        </xdr:nvSpPr>
        <xdr:spPr>
          <a:xfrm>
            <a:off x="4713514" y="9726385"/>
            <a:ext cx="475949" cy="504000"/>
          </a:xfrm>
          <a:prstGeom prst="rect">
            <a:avLst/>
          </a:prstGeom>
          <a:solidFill>
            <a:srgbClr val="B1A0C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28" name="Rechteck 27"/>
          <xdr:cNvSpPr/>
        </xdr:nvSpPr>
        <xdr:spPr>
          <a:xfrm>
            <a:off x="2139043" y="9737271"/>
            <a:ext cx="1496786" cy="504000"/>
          </a:xfrm>
          <a:prstGeom prst="rect">
            <a:avLst/>
          </a:prstGeom>
          <a:solidFill>
            <a:srgbClr val="B1A0C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29" name="Rechteck 28"/>
          <xdr:cNvSpPr/>
        </xdr:nvSpPr>
        <xdr:spPr>
          <a:xfrm>
            <a:off x="1110342" y="9737271"/>
            <a:ext cx="996044" cy="504000"/>
          </a:xfrm>
          <a:prstGeom prst="rect">
            <a:avLst/>
          </a:prstGeom>
          <a:solidFill>
            <a:srgbClr val="99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grpSp>
    <xdr:clientData/>
  </xdr:twoCellAnchor>
  <xdr:twoCellAnchor>
    <xdr:from>
      <xdr:col>1</xdr:col>
      <xdr:colOff>371706</xdr:colOff>
      <xdr:row>42</xdr:row>
      <xdr:rowOff>157976</xdr:rowOff>
    </xdr:from>
    <xdr:to>
      <xdr:col>13</xdr:col>
      <xdr:colOff>208338</xdr:colOff>
      <xdr:row>45</xdr:row>
      <xdr:rowOff>95122</xdr:rowOff>
    </xdr:to>
    <xdr:grpSp>
      <xdr:nvGrpSpPr>
        <xdr:cNvPr id="14" name="Gruppieren 13"/>
        <xdr:cNvGrpSpPr/>
      </xdr:nvGrpSpPr>
      <xdr:grpSpPr>
        <a:xfrm>
          <a:off x="598841" y="7338361"/>
          <a:ext cx="5646882" cy="508646"/>
          <a:chOff x="0" y="0"/>
          <a:chExt cx="5630620" cy="508646"/>
        </a:xfrm>
      </xdr:grpSpPr>
      <xdr:sp macro="" textlink="">
        <xdr:nvSpPr>
          <xdr:cNvPr id="15" name="Rechteck 14"/>
          <xdr:cNvSpPr/>
        </xdr:nvSpPr>
        <xdr:spPr>
          <a:xfrm>
            <a:off x="2580937" y="0"/>
            <a:ext cx="2520000" cy="504000"/>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16" name="Rechteck 15"/>
          <xdr:cNvSpPr/>
        </xdr:nvSpPr>
        <xdr:spPr>
          <a:xfrm>
            <a:off x="0" y="3673"/>
            <a:ext cx="2520000" cy="5040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17" name="Rechteck 16"/>
          <xdr:cNvSpPr/>
        </xdr:nvSpPr>
        <xdr:spPr>
          <a:xfrm>
            <a:off x="5168294" y="4646"/>
            <a:ext cx="462326" cy="5040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grpSp>
    <xdr:clientData/>
  </xdr:twoCellAnchor>
  <xdr:twoCellAnchor>
    <xdr:from>
      <xdr:col>0</xdr:col>
      <xdr:colOff>21981</xdr:colOff>
      <xdr:row>34</xdr:row>
      <xdr:rowOff>74342</xdr:rowOff>
    </xdr:from>
    <xdr:to>
      <xdr:col>13</xdr:col>
      <xdr:colOff>248596</xdr:colOff>
      <xdr:row>45</xdr:row>
      <xdr:rowOff>132957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21981</xdr:colOff>
      <xdr:row>46</xdr:row>
      <xdr:rowOff>67711</xdr:rowOff>
    </xdr:from>
    <xdr:to>
      <xdr:col>13</xdr:col>
      <xdr:colOff>248596</xdr:colOff>
      <xdr:row>58</xdr:row>
      <xdr:rowOff>58615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36636</xdr:colOff>
      <xdr:row>95</xdr:row>
      <xdr:rowOff>29561</xdr:rowOff>
    </xdr:from>
    <xdr:to>
      <xdr:col>13</xdr:col>
      <xdr:colOff>270326</xdr:colOff>
      <xdr:row>104</xdr:row>
      <xdr:rowOff>79061</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29309</xdr:colOff>
      <xdr:row>61</xdr:row>
      <xdr:rowOff>0</xdr:rowOff>
    </xdr:from>
    <xdr:to>
      <xdr:col>13</xdr:col>
      <xdr:colOff>255924</xdr:colOff>
      <xdr:row>71</xdr:row>
      <xdr:rowOff>111000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29309</xdr:colOff>
      <xdr:row>71</xdr:row>
      <xdr:rowOff>172121</xdr:rowOff>
    </xdr:from>
    <xdr:to>
      <xdr:col>13</xdr:col>
      <xdr:colOff>255924</xdr:colOff>
      <xdr:row>82</xdr:row>
      <xdr:rowOff>128621</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29309</xdr:colOff>
      <xdr:row>82</xdr:row>
      <xdr:rowOff>189742</xdr:rowOff>
    </xdr:from>
    <xdr:to>
      <xdr:col>9</xdr:col>
      <xdr:colOff>93290</xdr:colOff>
      <xdr:row>92</xdr:row>
      <xdr:rowOff>156742</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165290</xdr:colOff>
      <xdr:row>82</xdr:row>
      <xdr:rowOff>189742</xdr:rowOff>
    </xdr:from>
    <xdr:to>
      <xdr:col>13</xdr:col>
      <xdr:colOff>255924</xdr:colOff>
      <xdr:row>92</xdr:row>
      <xdr:rowOff>156742</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36636</xdr:colOff>
      <xdr:row>104</xdr:row>
      <xdr:rowOff>118748</xdr:rowOff>
    </xdr:from>
    <xdr:to>
      <xdr:col>7</xdr:col>
      <xdr:colOff>186584</xdr:colOff>
      <xdr:row>113</xdr:row>
      <xdr:rowOff>168248</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330584</xdr:colOff>
      <xdr:row>104</xdr:row>
      <xdr:rowOff>118242</xdr:rowOff>
    </xdr:from>
    <xdr:to>
      <xdr:col>13</xdr:col>
      <xdr:colOff>270326</xdr:colOff>
      <xdr:row>113</xdr:row>
      <xdr:rowOff>167742</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0.02965</cdr:x>
      <cdr:y>0</cdr:y>
    </cdr:from>
    <cdr:to>
      <cdr:x>0.98586</cdr:x>
      <cdr:y>0.11429</cdr:y>
    </cdr:to>
    <cdr:sp macro="" textlink="K_Dat!$E$18">
      <cdr:nvSpPr>
        <cdr:cNvPr id="2" name="Textfeld 1"/>
        <cdr:cNvSpPr txBox="1"/>
      </cdr:nvSpPr>
      <cdr:spPr>
        <a:xfrm xmlns:a="http://schemas.openxmlformats.org/drawingml/2006/main">
          <a:off x="95498" y="0"/>
          <a:ext cx="3079811" cy="234903"/>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I</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0.01531</cdr:x>
      <cdr:y>0.02016</cdr:y>
    </cdr:from>
    <cdr:to>
      <cdr:x>0.98161</cdr:x>
      <cdr:y>0.12289</cdr:y>
    </cdr:to>
    <cdr:sp macro="" textlink="">
      <cdr:nvSpPr>
        <cdr:cNvPr id="3" name="Textfeld 1"/>
        <cdr:cNvSpPr txBox="1"/>
      </cdr:nvSpPr>
      <cdr:spPr>
        <a:xfrm xmlns:a="http://schemas.openxmlformats.org/drawingml/2006/main">
          <a:off x="49323" y="35561"/>
          <a:ext cx="3112298" cy="181213"/>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prozessbezogenen Kompetenzen</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356807</xdr:colOff>
      <xdr:row>55</xdr:row>
      <xdr:rowOff>65314</xdr:rowOff>
    </xdr:from>
    <xdr:to>
      <xdr:col>13</xdr:col>
      <xdr:colOff>187477</xdr:colOff>
      <xdr:row>58</xdr:row>
      <xdr:rowOff>13347</xdr:rowOff>
    </xdr:to>
    <xdr:grpSp>
      <xdr:nvGrpSpPr>
        <xdr:cNvPr id="2" name="Gruppieren 1"/>
        <xdr:cNvGrpSpPr/>
      </xdr:nvGrpSpPr>
      <xdr:grpSpPr>
        <a:xfrm>
          <a:off x="583942" y="9722199"/>
          <a:ext cx="5640920" cy="519533"/>
          <a:chOff x="585407" y="9726385"/>
          <a:chExt cx="5632756" cy="519533"/>
        </a:xfrm>
      </xdr:grpSpPr>
      <xdr:sp macro="" textlink="">
        <xdr:nvSpPr>
          <xdr:cNvPr id="3" name="Rechteck 2"/>
          <xdr:cNvSpPr/>
        </xdr:nvSpPr>
        <xdr:spPr>
          <a:xfrm>
            <a:off x="585407" y="9741918"/>
            <a:ext cx="475949" cy="5040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4" name="Rechteck 3"/>
          <xdr:cNvSpPr/>
        </xdr:nvSpPr>
        <xdr:spPr>
          <a:xfrm>
            <a:off x="4199464" y="9736474"/>
            <a:ext cx="475949" cy="5040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5" name="Rechteck 4"/>
          <xdr:cNvSpPr/>
        </xdr:nvSpPr>
        <xdr:spPr>
          <a:xfrm>
            <a:off x="5742214" y="9726386"/>
            <a:ext cx="475949" cy="5040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6" name="Rechteck 5"/>
          <xdr:cNvSpPr/>
        </xdr:nvSpPr>
        <xdr:spPr>
          <a:xfrm>
            <a:off x="5225143" y="9726385"/>
            <a:ext cx="475949" cy="504000"/>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7" name="Rechteck 6"/>
          <xdr:cNvSpPr/>
        </xdr:nvSpPr>
        <xdr:spPr>
          <a:xfrm>
            <a:off x="3679371" y="9731828"/>
            <a:ext cx="475949" cy="504000"/>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8" name="Rechteck 7"/>
          <xdr:cNvSpPr/>
        </xdr:nvSpPr>
        <xdr:spPr>
          <a:xfrm>
            <a:off x="4713514" y="9726385"/>
            <a:ext cx="475949" cy="504000"/>
          </a:xfrm>
          <a:prstGeom prst="rect">
            <a:avLst/>
          </a:prstGeom>
          <a:solidFill>
            <a:srgbClr val="B1A0C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9" name="Rechteck 8"/>
          <xdr:cNvSpPr/>
        </xdr:nvSpPr>
        <xdr:spPr>
          <a:xfrm>
            <a:off x="2139043" y="9737271"/>
            <a:ext cx="1496786" cy="504000"/>
          </a:xfrm>
          <a:prstGeom prst="rect">
            <a:avLst/>
          </a:prstGeom>
          <a:solidFill>
            <a:srgbClr val="B1A0C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10" name="Rechteck 9"/>
          <xdr:cNvSpPr/>
        </xdr:nvSpPr>
        <xdr:spPr>
          <a:xfrm>
            <a:off x="1110342" y="9737271"/>
            <a:ext cx="996044" cy="504000"/>
          </a:xfrm>
          <a:prstGeom prst="rect">
            <a:avLst/>
          </a:prstGeom>
          <a:solidFill>
            <a:srgbClr val="99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grpSp>
    <xdr:clientData/>
  </xdr:twoCellAnchor>
  <xdr:twoCellAnchor>
    <xdr:from>
      <xdr:col>1</xdr:col>
      <xdr:colOff>371706</xdr:colOff>
      <xdr:row>42</xdr:row>
      <xdr:rowOff>157976</xdr:rowOff>
    </xdr:from>
    <xdr:to>
      <xdr:col>13</xdr:col>
      <xdr:colOff>208338</xdr:colOff>
      <xdr:row>45</xdr:row>
      <xdr:rowOff>95122</xdr:rowOff>
    </xdr:to>
    <xdr:grpSp>
      <xdr:nvGrpSpPr>
        <xdr:cNvPr id="11" name="Gruppieren 10"/>
        <xdr:cNvGrpSpPr/>
      </xdr:nvGrpSpPr>
      <xdr:grpSpPr>
        <a:xfrm>
          <a:off x="598841" y="7338361"/>
          <a:ext cx="5646882" cy="508646"/>
          <a:chOff x="0" y="0"/>
          <a:chExt cx="5630620" cy="508646"/>
        </a:xfrm>
      </xdr:grpSpPr>
      <xdr:sp macro="" textlink="">
        <xdr:nvSpPr>
          <xdr:cNvPr id="12" name="Rechteck 11"/>
          <xdr:cNvSpPr/>
        </xdr:nvSpPr>
        <xdr:spPr>
          <a:xfrm>
            <a:off x="2580937" y="0"/>
            <a:ext cx="2520000" cy="504000"/>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13" name="Rechteck 12"/>
          <xdr:cNvSpPr/>
        </xdr:nvSpPr>
        <xdr:spPr>
          <a:xfrm>
            <a:off x="0" y="3673"/>
            <a:ext cx="2520000" cy="5040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14" name="Rechteck 13"/>
          <xdr:cNvSpPr/>
        </xdr:nvSpPr>
        <xdr:spPr>
          <a:xfrm>
            <a:off x="5168294" y="4646"/>
            <a:ext cx="462326" cy="5040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grpSp>
    <xdr:clientData/>
  </xdr:twoCellAnchor>
  <xdr:twoCellAnchor>
    <xdr:from>
      <xdr:col>0</xdr:col>
      <xdr:colOff>21981</xdr:colOff>
      <xdr:row>34</xdr:row>
      <xdr:rowOff>74342</xdr:rowOff>
    </xdr:from>
    <xdr:to>
      <xdr:col>13</xdr:col>
      <xdr:colOff>248596</xdr:colOff>
      <xdr:row>45</xdr:row>
      <xdr:rowOff>132957</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21981</xdr:colOff>
      <xdr:row>46</xdr:row>
      <xdr:rowOff>67711</xdr:rowOff>
    </xdr:from>
    <xdr:to>
      <xdr:col>13</xdr:col>
      <xdr:colOff>248596</xdr:colOff>
      <xdr:row>58</xdr:row>
      <xdr:rowOff>58615</xdr:rowOff>
    </xdr:to>
    <xdr:graphicFrame macro="">
      <xdr:nvGraphicFramePr>
        <xdr:cNvPr id="16"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36636</xdr:colOff>
      <xdr:row>95</xdr:row>
      <xdr:rowOff>29561</xdr:rowOff>
    </xdr:from>
    <xdr:to>
      <xdr:col>13</xdr:col>
      <xdr:colOff>270326</xdr:colOff>
      <xdr:row>104</xdr:row>
      <xdr:rowOff>79061</xdr:rowOff>
    </xdr:to>
    <xdr:graphicFrame macro="">
      <xdr:nvGraphicFramePr>
        <xdr:cNvPr id="17"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29309</xdr:colOff>
      <xdr:row>61</xdr:row>
      <xdr:rowOff>0</xdr:rowOff>
    </xdr:from>
    <xdr:to>
      <xdr:col>13</xdr:col>
      <xdr:colOff>255924</xdr:colOff>
      <xdr:row>71</xdr:row>
      <xdr:rowOff>111000</xdr:rowOff>
    </xdr:to>
    <xdr:graphicFrame macro="">
      <xdr:nvGraphicFramePr>
        <xdr:cNvPr id="18"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29309</xdr:colOff>
      <xdr:row>71</xdr:row>
      <xdr:rowOff>172121</xdr:rowOff>
    </xdr:from>
    <xdr:to>
      <xdr:col>13</xdr:col>
      <xdr:colOff>255924</xdr:colOff>
      <xdr:row>82</xdr:row>
      <xdr:rowOff>128621</xdr:rowOff>
    </xdr:to>
    <xdr:graphicFrame macro="">
      <xdr:nvGraphicFramePr>
        <xdr:cNvPr id="19"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29309</xdr:colOff>
      <xdr:row>82</xdr:row>
      <xdr:rowOff>189742</xdr:rowOff>
    </xdr:from>
    <xdr:to>
      <xdr:col>9</xdr:col>
      <xdr:colOff>93290</xdr:colOff>
      <xdr:row>92</xdr:row>
      <xdr:rowOff>156742</xdr:rowOff>
    </xdr:to>
    <xdr:graphicFrame macro="">
      <xdr:nvGraphicFramePr>
        <xdr:cNvPr id="20"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165290</xdr:colOff>
      <xdr:row>82</xdr:row>
      <xdr:rowOff>189742</xdr:rowOff>
    </xdr:from>
    <xdr:to>
      <xdr:col>13</xdr:col>
      <xdr:colOff>255924</xdr:colOff>
      <xdr:row>92</xdr:row>
      <xdr:rowOff>156742</xdr:rowOff>
    </xdr:to>
    <xdr:graphicFrame macro="">
      <xdr:nvGraphicFramePr>
        <xdr:cNvPr id="21"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36636</xdr:colOff>
      <xdr:row>104</xdr:row>
      <xdr:rowOff>118748</xdr:rowOff>
    </xdr:from>
    <xdr:to>
      <xdr:col>7</xdr:col>
      <xdr:colOff>186584</xdr:colOff>
      <xdr:row>113</xdr:row>
      <xdr:rowOff>168248</xdr:rowOff>
    </xdr:to>
    <xdr:graphicFrame macro="">
      <xdr:nvGraphicFramePr>
        <xdr:cNvPr id="22" name="Diagram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330584</xdr:colOff>
      <xdr:row>104</xdr:row>
      <xdr:rowOff>118242</xdr:rowOff>
    </xdr:from>
    <xdr:to>
      <xdr:col>13</xdr:col>
      <xdr:colOff>270326</xdr:colOff>
      <xdr:row>113</xdr:row>
      <xdr:rowOff>167742</xdr:rowOff>
    </xdr:to>
    <xdr:graphicFrame macro="">
      <xdr:nvGraphicFramePr>
        <xdr:cNvPr id="23" name="Diagram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Aufgaben 1 - 6</a:t>
          </a:r>
        </a:p>
      </cdr:txBody>
    </cdr:sp>
  </cdr:relSizeAnchor>
</c:userShapes>
</file>

<file path=xl/drawings/drawing13.xml><?xml version="1.0" encoding="utf-8"?>
<c:userShapes xmlns:c="http://schemas.openxmlformats.org/drawingml/2006/chart">
  <cdr:relSizeAnchor xmlns:cdr="http://schemas.openxmlformats.org/drawingml/2006/chartDrawing">
    <cdr:from>
      <cdr:x>0.02509</cdr:x>
      <cdr:y>0</cdr:y>
    </cdr:from>
    <cdr:to>
      <cdr:x>0.9813</cdr:x>
      <cdr:y>0.11429</cdr:y>
    </cdr:to>
    <cdr:sp macro="" textlink="">
      <cdr:nvSpPr>
        <cdr:cNvPr id="2" name="Textfeld 1"/>
        <cdr:cNvSpPr txBox="1"/>
      </cdr:nvSpPr>
      <cdr:spPr>
        <a:xfrm xmlns:a="http://schemas.openxmlformats.org/drawingml/2006/main">
          <a:off x="157164" y="0"/>
          <a:ext cx="5989699" cy="260227"/>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eaLnBrk="1" fontAlgn="auto" latinLnBrk="0" hangingPunct="1"/>
          <a:r>
            <a:rPr lang="en-US" sz="1100" b="1" i="0" baseline="0">
              <a:effectLst/>
              <a:latin typeface="+mn-lt"/>
              <a:ea typeface="+mn-ea"/>
              <a:cs typeface="+mn-cs"/>
            </a:rPr>
            <a:t>Erfüllung in den Aufgaben 7 - 14</a:t>
          </a:r>
          <a:endParaRPr lang="de-DE">
            <a:effectLst/>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0.9883</cdr:x>
      <cdr:y>0.12475</cdr:y>
    </cdr:to>
    <cdr:sp macro="" textlink="">
      <cdr:nvSpPr>
        <cdr:cNvPr id="3" name="Textfeld 1"/>
        <cdr:cNvSpPr txBox="1"/>
      </cdr:nvSpPr>
      <cdr:spPr>
        <a:xfrm xmlns:a="http://schemas.openxmlformats.org/drawingml/2006/main">
          <a:off x="50799" y="35562"/>
          <a:ext cx="6139943" cy="184497"/>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Kompetenzbereichen</a:t>
          </a:r>
        </a:p>
      </cdr:txBody>
    </cdr:sp>
  </cdr:relSizeAnchor>
</c:userShapes>
</file>

<file path=xl/drawings/drawing15.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Zahlen und Größen</a:t>
          </a:r>
        </a:p>
      </cdr:txBody>
    </cdr:sp>
  </cdr:relSizeAnchor>
  <cdr:relSizeAnchor xmlns:cdr="http://schemas.openxmlformats.org/drawingml/2006/chartDrawing">
    <cdr:from>
      <cdr:x>0.02965</cdr:x>
      <cdr:y>0</cdr:y>
    </cdr:from>
    <cdr:to>
      <cdr:x>0.98586</cdr:x>
      <cdr:y>0.11429</cdr:y>
    </cdr:to>
    <cdr:sp macro="" textlink="">
      <cdr:nvSpPr>
        <cdr:cNvPr id="4"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5"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Zahlen und Operationen</a:t>
          </a:r>
        </a:p>
      </cdr:txBody>
    </cdr:sp>
  </cdr:relSizeAnchor>
</c:userShapes>
</file>

<file path=xl/drawings/drawing16.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Größen und Messen</a:t>
          </a:r>
        </a:p>
      </cdr:txBody>
    </cdr:sp>
  </cdr:relSizeAnchor>
</c:userShapes>
</file>

<file path=xl/drawings/drawing17.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14084" y="0"/>
          <a:ext cx="3679214" cy="226294"/>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0.9929</cdr:x>
      <cdr:y>0.10117</cdr:y>
    </cdr:to>
    <cdr:sp macro="" textlink="">
      <cdr:nvSpPr>
        <cdr:cNvPr id="3" name="Textfeld 1"/>
        <cdr:cNvSpPr txBox="1"/>
      </cdr:nvSpPr>
      <cdr:spPr>
        <a:xfrm xmlns:a="http://schemas.openxmlformats.org/drawingml/2006/main">
          <a:off x="31239" y="48522"/>
          <a:ext cx="3793413" cy="184574"/>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Bereich Daten, Häufigkeit und Wahrscheinlichkeit</a:t>
          </a:r>
        </a:p>
      </cdr:txBody>
    </cdr:sp>
  </cdr:relSizeAnchor>
</c:userShapes>
</file>

<file path=xl/drawings/drawing18.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0.01704</cdr:x>
      <cdr:y>0.02106</cdr:y>
    </cdr:from>
    <cdr:to>
      <cdr:x>0.98161</cdr:x>
      <cdr:y>0.10117</cdr:y>
    </cdr:to>
    <cdr:sp macro="" textlink="">
      <cdr:nvSpPr>
        <cdr:cNvPr id="3" name="Textfeld 1"/>
        <cdr:cNvSpPr txBox="1"/>
      </cdr:nvSpPr>
      <cdr:spPr>
        <a:xfrm xmlns:a="http://schemas.openxmlformats.org/drawingml/2006/main">
          <a:off x="39863" y="48522"/>
          <a:ext cx="2257103" cy="184574"/>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Bereich Daten und Zufall</a:t>
          </a:r>
        </a:p>
      </cdr:txBody>
    </cdr:sp>
  </cdr:relSizeAnchor>
</c:userShapes>
</file>

<file path=xl/drawings/drawing19.xml><?xml version="1.0" encoding="utf-8"?>
<c:userShapes xmlns:c="http://schemas.openxmlformats.org/drawingml/2006/chart">
  <cdr:relSizeAnchor xmlns:cdr="http://schemas.openxmlformats.org/drawingml/2006/chartDrawing">
    <cdr:from>
      <cdr:x>0.02965</cdr:x>
      <cdr:y>0</cdr:y>
    </cdr:from>
    <cdr:to>
      <cdr:x>0.98586</cdr:x>
      <cdr:y>0.11429</cdr:y>
    </cdr:to>
    <cdr:sp macro="" textlink="K_Dat!$E$18">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I</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0.01428</cdr:x>
      <cdr:y>0.02016</cdr:y>
    </cdr:from>
    <cdr:to>
      <cdr:x>0.98161</cdr:x>
      <cdr:y>0.1226</cdr:y>
    </cdr:to>
    <cdr:sp macro="" textlink="">
      <cdr:nvSpPr>
        <cdr:cNvPr id="3" name="Textfeld 1"/>
        <cdr:cNvSpPr txBox="1"/>
      </cdr:nvSpPr>
      <cdr:spPr>
        <a:xfrm xmlns:a="http://schemas.openxmlformats.org/drawingml/2006/main">
          <a:off x="40853" y="35561"/>
          <a:ext cx="2768068" cy="180707"/>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Anforderungsbereichen</a:t>
          </a:r>
        </a:p>
      </cdr:txBody>
    </cdr:sp>
  </cdr:relSizeAnchor>
</c:userShapes>
</file>

<file path=xl/drawings/drawing2.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Aufgaben 1 - 6</a:t>
          </a:r>
        </a:p>
      </cdr:txBody>
    </cdr:sp>
  </cdr:relSizeAnchor>
</c:userShapes>
</file>

<file path=xl/drawings/drawing20.xml><?xml version="1.0" encoding="utf-8"?>
<c:userShapes xmlns:c="http://schemas.openxmlformats.org/drawingml/2006/chart">
  <cdr:relSizeAnchor xmlns:cdr="http://schemas.openxmlformats.org/drawingml/2006/chartDrawing">
    <cdr:from>
      <cdr:x>0.02965</cdr:x>
      <cdr:y>0</cdr:y>
    </cdr:from>
    <cdr:to>
      <cdr:x>0.98586</cdr:x>
      <cdr:y>0.11429</cdr:y>
    </cdr:to>
    <cdr:sp macro="" textlink="K_Dat!$E$18">
      <cdr:nvSpPr>
        <cdr:cNvPr id="2" name="Textfeld 1"/>
        <cdr:cNvSpPr txBox="1"/>
      </cdr:nvSpPr>
      <cdr:spPr>
        <a:xfrm xmlns:a="http://schemas.openxmlformats.org/drawingml/2006/main">
          <a:off x="95498" y="0"/>
          <a:ext cx="3079811" cy="234903"/>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I</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0.01531</cdr:x>
      <cdr:y>0.02016</cdr:y>
    </cdr:from>
    <cdr:to>
      <cdr:x>0.98161</cdr:x>
      <cdr:y>0.12289</cdr:y>
    </cdr:to>
    <cdr:sp macro="" textlink="">
      <cdr:nvSpPr>
        <cdr:cNvPr id="3" name="Textfeld 1"/>
        <cdr:cNvSpPr txBox="1"/>
      </cdr:nvSpPr>
      <cdr:spPr>
        <a:xfrm xmlns:a="http://schemas.openxmlformats.org/drawingml/2006/main">
          <a:off x="49323" y="35561"/>
          <a:ext cx="3112298" cy="181213"/>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prozessbezogenen Kompetenzen</a:t>
          </a:r>
        </a:p>
      </cdr:txBody>
    </cdr:sp>
  </cdr:relSizeAnchor>
</c:userShapes>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781050</xdr:colOff>
          <xdr:row>50</xdr:row>
          <xdr:rowOff>85725</xdr:rowOff>
        </xdr:to>
        <xdr:sp macro="" textlink="">
          <xdr:nvSpPr>
            <xdr:cNvPr id="5122" name="Object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xdr:wsDr>
</file>

<file path=xl/drawings/drawing3.xml><?xml version="1.0" encoding="utf-8"?>
<c:userShapes xmlns:c="http://schemas.openxmlformats.org/drawingml/2006/chart">
  <cdr:relSizeAnchor xmlns:cdr="http://schemas.openxmlformats.org/drawingml/2006/chartDrawing">
    <cdr:from>
      <cdr:x>0.02509</cdr:x>
      <cdr:y>0</cdr:y>
    </cdr:from>
    <cdr:to>
      <cdr:x>0.9813</cdr:x>
      <cdr:y>0.11429</cdr:y>
    </cdr:to>
    <cdr:sp macro="" textlink="">
      <cdr:nvSpPr>
        <cdr:cNvPr id="2" name="Textfeld 1"/>
        <cdr:cNvSpPr txBox="1"/>
      </cdr:nvSpPr>
      <cdr:spPr>
        <a:xfrm xmlns:a="http://schemas.openxmlformats.org/drawingml/2006/main">
          <a:off x="157164" y="0"/>
          <a:ext cx="5989699" cy="260227"/>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eaLnBrk="1" fontAlgn="auto" latinLnBrk="0" hangingPunct="1"/>
          <a:r>
            <a:rPr lang="en-US" sz="1100" b="1" i="0" baseline="0">
              <a:effectLst/>
              <a:latin typeface="+mn-lt"/>
              <a:ea typeface="+mn-ea"/>
              <a:cs typeface="+mn-cs"/>
            </a:rPr>
            <a:t>Erfüllung in den Aufgaben 7 - 14</a:t>
          </a:r>
          <a:endParaRPr lang="de-DE">
            <a:effectLs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0.9883</cdr:x>
      <cdr:y>0.12475</cdr:y>
    </cdr:to>
    <cdr:sp macro="" textlink="">
      <cdr:nvSpPr>
        <cdr:cNvPr id="3" name="Textfeld 1"/>
        <cdr:cNvSpPr txBox="1"/>
      </cdr:nvSpPr>
      <cdr:spPr>
        <a:xfrm xmlns:a="http://schemas.openxmlformats.org/drawingml/2006/main">
          <a:off x="50799" y="35562"/>
          <a:ext cx="6139943" cy="184497"/>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Kompetenzbereichen</a:t>
          </a:r>
        </a:p>
      </cdr:txBody>
    </cdr:sp>
  </cdr:relSizeAnchor>
</c:userShapes>
</file>

<file path=xl/drawings/drawing5.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Zahlen und Größen</a:t>
          </a:r>
        </a:p>
      </cdr:txBody>
    </cdr:sp>
  </cdr:relSizeAnchor>
  <cdr:relSizeAnchor xmlns:cdr="http://schemas.openxmlformats.org/drawingml/2006/chartDrawing">
    <cdr:from>
      <cdr:x>0.02965</cdr:x>
      <cdr:y>0</cdr:y>
    </cdr:from>
    <cdr:to>
      <cdr:x>0.98586</cdr:x>
      <cdr:y>0.11429</cdr:y>
    </cdr:to>
    <cdr:sp macro="" textlink="">
      <cdr:nvSpPr>
        <cdr:cNvPr id="4"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5"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Zahlen und Operationen</a:t>
          </a:r>
        </a:p>
      </cdr:txBody>
    </cdr:sp>
  </cdr:relSizeAnchor>
</c:userShapes>
</file>

<file path=xl/drawings/drawing6.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Größen und Messen</a:t>
          </a:r>
        </a:p>
      </cdr:txBody>
    </cdr:sp>
  </cdr:relSizeAnchor>
</c:userShapes>
</file>

<file path=xl/drawings/drawing7.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14084" y="0"/>
          <a:ext cx="3679214" cy="226294"/>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0.9929</cdr:x>
      <cdr:y>0.10117</cdr:y>
    </cdr:to>
    <cdr:sp macro="" textlink="">
      <cdr:nvSpPr>
        <cdr:cNvPr id="3" name="Textfeld 1"/>
        <cdr:cNvSpPr txBox="1"/>
      </cdr:nvSpPr>
      <cdr:spPr>
        <a:xfrm xmlns:a="http://schemas.openxmlformats.org/drawingml/2006/main">
          <a:off x="31239" y="48522"/>
          <a:ext cx="3793413" cy="184574"/>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Bereich Daten, Häufigkeit und Wahrscheinlichkeit</a:t>
          </a:r>
        </a:p>
      </cdr:txBody>
    </cdr:sp>
  </cdr:relSizeAnchor>
</c:userShapes>
</file>

<file path=xl/drawings/drawing8.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0.01704</cdr:x>
      <cdr:y>0.02106</cdr:y>
    </cdr:from>
    <cdr:to>
      <cdr:x>0.98161</cdr:x>
      <cdr:y>0.10117</cdr:y>
    </cdr:to>
    <cdr:sp macro="" textlink="">
      <cdr:nvSpPr>
        <cdr:cNvPr id="3" name="Textfeld 1"/>
        <cdr:cNvSpPr txBox="1"/>
      </cdr:nvSpPr>
      <cdr:spPr>
        <a:xfrm xmlns:a="http://schemas.openxmlformats.org/drawingml/2006/main">
          <a:off x="39863" y="48522"/>
          <a:ext cx="2257103" cy="184574"/>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Bereich Daten und Zufall</a:t>
          </a:r>
        </a:p>
      </cdr:txBody>
    </cdr:sp>
  </cdr:relSizeAnchor>
</c:userShapes>
</file>

<file path=xl/drawings/drawing9.xml><?xml version="1.0" encoding="utf-8"?>
<c:userShapes xmlns:c="http://schemas.openxmlformats.org/drawingml/2006/chart">
  <cdr:relSizeAnchor xmlns:cdr="http://schemas.openxmlformats.org/drawingml/2006/chartDrawing">
    <cdr:from>
      <cdr:x>0.02965</cdr:x>
      <cdr:y>0</cdr:y>
    </cdr:from>
    <cdr:to>
      <cdr:x>0.98586</cdr:x>
      <cdr:y>0.11429</cdr:y>
    </cdr:to>
    <cdr:sp macro="" textlink="K_Dat!$E$18">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I</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0.01428</cdr:x>
      <cdr:y>0.02016</cdr:y>
    </cdr:from>
    <cdr:to>
      <cdr:x>0.98161</cdr:x>
      <cdr:y>0.1226</cdr:y>
    </cdr:to>
    <cdr:sp macro="" textlink="">
      <cdr:nvSpPr>
        <cdr:cNvPr id="3" name="Textfeld 1"/>
        <cdr:cNvSpPr txBox="1"/>
      </cdr:nvSpPr>
      <cdr:spPr>
        <a:xfrm xmlns:a="http://schemas.openxmlformats.org/drawingml/2006/main">
          <a:off x="40853" y="35561"/>
          <a:ext cx="2768068" cy="180707"/>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Anforderungsbereichen</a:t>
          </a:r>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C000"/>
  </sheetPr>
  <dimension ref="A1:AA70"/>
  <sheetViews>
    <sheetView showGridLines="0" zoomScale="115" zoomScaleNormal="115" workbookViewId="0">
      <selection activeCell="G7" sqref="G7"/>
    </sheetView>
  </sheetViews>
  <sheetFormatPr baseColWidth="10" defaultColWidth="11.42578125" defaultRowHeight="15" x14ac:dyDescent="0.25"/>
  <cols>
    <col min="1" max="1" width="3.7109375" style="57" bestFit="1" customWidth="1"/>
    <col min="2" max="2" width="18" style="48" customWidth="1"/>
    <col min="3" max="3" width="3.28515625" style="48" customWidth="1"/>
    <col min="4" max="25" width="4.85546875" style="48" customWidth="1"/>
    <col min="26" max="27" width="3.7109375" style="48" customWidth="1"/>
    <col min="28" max="16384" width="11.42578125" style="48"/>
  </cols>
  <sheetData>
    <row r="1" spans="1:27" ht="21" x14ac:dyDescent="0.35">
      <c r="A1" s="63" t="s">
        <v>99</v>
      </c>
      <c r="B1" s="55"/>
      <c r="C1" s="55"/>
      <c r="D1" s="55"/>
      <c r="E1" s="55"/>
      <c r="F1" s="55"/>
      <c r="G1" s="55"/>
      <c r="H1" s="55"/>
      <c r="I1" s="55"/>
      <c r="J1" s="55"/>
      <c r="K1" s="55"/>
      <c r="L1" s="56"/>
      <c r="M1" s="56"/>
    </row>
    <row r="2" spans="1:27" ht="4.5" customHeight="1" thickBot="1" x14ac:dyDescent="0.3"/>
    <row r="3" spans="1:27" ht="17.25" thickTop="1" thickBot="1" x14ac:dyDescent="0.3">
      <c r="A3" s="58"/>
      <c r="B3" s="59"/>
      <c r="C3" s="59"/>
      <c r="D3" s="65" t="s">
        <v>0</v>
      </c>
      <c r="E3" s="69"/>
      <c r="F3" s="2"/>
      <c r="G3" s="2"/>
      <c r="H3" s="2"/>
      <c r="I3" s="64"/>
      <c r="J3" s="64"/>
      <c r="K3" s="64"/>
      <c r="L3" s="65"/>
      <c r="M3" s="66" t="s">
        <v>26</v>
      </c>
      <c r="N3" s="67" t="str">
        <f>IF(COUNTBLANK(Z11:Z40)=30,"",(COUNT(Z11:Z40)))</f>
        <v/>
      </c>
      <c r="O3" s="59"/>
      <c r="Q3" s="60"/>
      <c r="R3" s="60"/>
      <c r="S3" s="60"/>
      <c r="T3" s="60"/>
      <c r="U3" s="59"/>
      <c r="V3" s="59"/>
      <c r="W3" s="59"/>
      <c r="X3" s="59"/>
      <c r="Y3" s="59"/>
      <c r="Z3" s="59"/>
    </row>
    <row r="4" spans="1:27" ht="5.25" customHeight="1" thickTop="1" x14ac:dyDescent="0.25">
      <c r="A4" s="58"/>
      <c r="B4" s="59"/>
      <c r="C4" s="59"/>
      <c r="D4" s="2"/>
      <c r="E4" s="2"/>
      <c r="F4" s="2"/>
      <c r="G4" s="2"/>
      <c r="H4" s="2"/>
      <c r="I4" s="2"/>
      <c r="J4" s="2"/>
      <c r="K4" s="2"/>
      <c r="L4" s="2"/>
      <c r="M4" s="2"/>
      <c r="N4" s="2"/>
      <c r="O4" s="59"/>
      <c r="P4" s="59"/>
      <c r="Q4" s="59"/>
      <c r="R4" s="59"/>
      <c r="S4" s="59"/>
      <c r="T4" s="59"/>
      <c r="U4" s="59"/>
      <c r="V4" s="59"/>
      <c r="W4" s="59"/>
      <c r="X4" s="59"/>
      <c r="Y4" s="59"/>
      <c r="Z4" s="59"/>
    </row>
    <row r="5" spans="1:27" s="105" customFormat="1" ht="12" customHeight="1" x14ac:dyDescent="0.2">
      <c r="A5" s="103"/>
      <c r="B5" s="123"/>
      <c r="C5" s="123" t="s">
        <v>44</v>
      </c>
      <c r="D5" s="322" t="s">
        <v>2</v>
      </c>
      <c r="E5" s="322"/>
      <c r="F5" s="322"/>
      <c r="G5" s="322"/>
      <c r="H5" s="322"/>
      <c r="I5" s="323" t="s">
        <v>1</v>
      </c>
      <c r="J5" s="323"/>
      <c r="K5" s="323"/>
      <c r="L5" s="323"/>
      <c r="M5" s="323"/>
      <c r="N5" s="322" t="s">
        <v>2</v>
      </c>
      <c r="O5" s="322"/>
      <c r="P5" s="324" t="s">
        <v>23</v>
      </c>
      <c r="Q5" s="324"/>
      <c r="R5" s="317" t="s">
        <v>3</v>
      </c>
      <c r="S5" s="317"/>
      <c r="T5" s="317"/>
      <c r="U5" s="164" t="s">
        <v>1</v>
      </c>
      <c r="V5" s="165" t="s">
        <v>2</v>
      </c>
      <c r="W5" s="166" t="s">
        <v>3</v>
      </c>
      <c r="X5" s="164" t="s">
        <v>1</v>
      </c>
      <c r="Y5" s="165" t="s">
        <v>2</v>
      </c>
      <c r="Z5" s="294" t="s">
        <v>89</v>
      </c>
      <c r="AA5" s="313" t="s">
        <v>59</v>
      </c>
    </row>
    <row r="6" spans="1:27" s="105" customFormat="1" ht="12" customHeight="1" x14ac:dyDescent="0.2">
      <c r="A6" s="163"/>
      <c r="B6" s="123"/>
      <c r="C6" s="123" t="s">
        <v>43</v>
      </c>
      <c r="D6" s="273" t="s">
        <v>9</v>
      </c>
      <c r="E6" s="274" t="s">
        <v>9</v>
      </c>
      <c r="F6" s="274" t="s">
        <v>9</v>
      </c>
      <c r="G6" s="275" t="s">
        <v>9</v>
      </c>
      <c r="H6" s="276" t="s">
        <v>10</v>
      </c>
      <c r="I6" s="276" t="s">
        <v>10</v>
      </c>
      <c r="J6" s="277" t="s">
        <v>10</v>
      </c>
      <c r="K6" s="278" t="s">
        <v>10</v>
      </c>
      <c r="L6" s="273" t="s">
        <v>9</v>
      </c>
      <c r="M6" s="275" t="s">
        <v>9</v>
      </c>
      <c r="N6" s="279" t="s">
        <v>10</v>
      </c>
      <c r="O6" s="280" t="s">
        <v>11</v>
      </c>
      <c r="P6" s="280" t="s">
        <v>11</v>
      </c>
      <c r="Q6" s="276" t="s">
        <v>10</v>
      </c>
      <c r="R6" s="273" t="s">
        <v>9</v>
      </c>
      <c r="S6" s="281" t="s">
        <v>10</v>
      </c>
      <c r="T6" s="278" t="s">
        <v>10</v>
      </c>
      <c r="U6" s="276" t="s">
        <v>10</v>
      </c>
      <c r="V6" s="276" t="s">
        <v>10</v>
      </c>
      <c r="W6" s="273" t="s">
        <v>9</v>
      </c>
      <c r="X6" s="278" t="s">
        <v>10</v>
      </c>
      <c r="Y6" s="282" t="s">
        <v>11</v>
      </c>
      <c r="Z6" s="295"/>
      <c r="AA6" s="314"/>
    </row>
    <row r="7" spans="1:27" s="2" customFormat="1" ht="78.75" customHeight="1" x14ac:dyDescent="0.25">
      <c r="A7" s="318" t="str">
        <f>"Zentrale Klassenarbeit Mathematik 2019 Klasse "&amp;E4</f>
        <v xml:space="preserve">Zentrale Klassenarbeit Mathematik 2019 Klasse </v>
      </c>
      <c r="B7" s="318"/>
      <c r="C7" s="319"/>
      <c r="D7" s="72" t="s">
        <v>100</v>
      </c>
      <c r="E7" s="73" t="s">
        <v>101</v>
      </c>
      <c r="F7" s="73" t="s">
        <v>102</v>
      </c>
      <c r="G7" s="74" t="s">
        <v>220</v>
      </c>
      <c r="H7" s="76" t="s">
        <v>104</v>
      </c>
      <c r="I7" s="76" t="s">
        <v>105</v>
      </c>
      <c r="J7" s="72" t="s">
        <v>106</v>
      </c>
      <c r="K7" s="74" t="s">
        <v>107</v>
      </c>
      <c r="L7" s="72" t="s">
        <v>108</v>
      </c>
      <c r="M7" s="74" t="s">
        <v>109</v>
      </c>
      <c r="N7" s="76" t="s">
        <v>110</v>
      </c>
      <c r="O7" s="76" t="s">
        <v>111</v>
      </c>
      <c r="P7" s="76" t="s">
        <v>112</v>
      </c>
      <c r="Q7" s="76" t="s">
        <v>113</v>
      </c>
      <c r="R7" s="72" t="s">
        <v>115</v>
      </c>
      <c r="S7" s="73" t="s">
        <v>117</v>
      </c>
      <c r="T7" s="74" t="s">
        <v>119</v>
      </c>
      <c r="U7" s="76" t="s">
        <v>120</v>
      </c>
      <c r="V7" s="76" t="s">
        <v>121</v>
      </c>
      <c r="W7" s="72" t="s">
        <v>123</v>
      </c>
      <c r="X7" s="74" t="s">
        <v>125</v>
      </c>
      <c r="Y7" s="75" t="s">
        <v>126</v>
      </c>
      <c r="Z7" s="295"/>
      <c r="AA7" s="314"/>
    </row>
    <row r="8" spans="1:27" s="2" customFormat="1" ht="15" customHeight="1" x14ac:dyDescent="0.25">
      <c r="A8" s="318"/>
      <c r="B8" s="318"/>
      <c r="C8" s="319"/>
      <c r="D8" s="110" t="s">
        <v>4</v>
      </c>
      <c r="E8" s="111" t="s">
        <v>5</v>
      </c>
      <c r="F8" s="111" t="s">
        <v>6</v>
      </c>
      <c r="G8" s="112" t="s">
        <v>7</v>
      </c>
      <c r="H8" s="114">
        <v>2</v>
      </c>
      <c r="I8" s="114">
        <v>3</v>
      </c>
      <c r="J8" s="110" t="s">
        <v>24</v>
      </c>
      <c r="K8" s="112" t="s">
        <v>25</v>
      </c>
      <c r="L8" s="110" t="s">
        <v>80</v>
      </c>
      <c r="M8" s="112" t="s">
        <v>81</v>
      </c>
      <c r="N8" s="114">
        <v>6</v>
      </c>
      <c r="O8" s="114">
        <v>7</v>
      </c>
      <c r="P8" s="114">
        <v>8</v>
      </c>
      <c r="Q8" s="114">
        <v>9</v>
      </c>
      <c r="R8" s="110" t="s">
        <v>114</v>
      </c>
      <c r="S8" s="111" t="s">
        <v>116</v>
      </c>
      <c r="T8" s="112" t="s">
        <v>118</v>
      </c>
      <c r="U8" s="114">
        <v>11</v>
      </c>
      <c r="V8" s="114">
        <v>12</v>
      </c>
      <c r="W8" s="110" t="s">
        <v>122</v>
      </c>
      <c r="X8" s="112" t="s">
        <v>124</v>
      </c>
      <c r="Y8" s="113">
        <v>14</v>
      </c>
      <c r="Z8" s="295"/>
      <c r="AA8" s="314"/>
    </row>
    <row r="9" spans="1:27" s="105" customFormat="1" ht="12" customHeight="1" x14ac:dyDescent="0.2">
      <c r="A9" s="320"/>
      <c r="B9" s="320"/>
      <c r="C9" s="321"/>
      <c r="D9" s="167">
        <v>1</v>
      </c>
      <c r="E9" s="168">
        <v>1</v>
      </c>
      <c r="F9" s="168">
        <v>1</v>
      </c>
      <c r="G9" s="169">
        <v>1</v>
      </c>
      <c r="H9" s="170">
        <v>1</v>
      </c>
      <c r="I9" s="170">
        <v>1</v>
      </c>
      <c r="J9" s="167">
        <v>1</v>
      </c>
      <c r="K9" s="169">
        <v>1</v>
      </c>
      <c r="L9" s="167">
        <v>1</v>
      </c>
      <c r="M9" s="169">
        <v>1</v>
      </c>
      <c r="N9" s="170">
        <v>1</v>
      </c>
      <c r="O9" s="170">
        <v>1</v>
      </c>
      <c r="P9" s="170">
        <v>1</v>
      </c>
      <c r="Q9" s="170">
        <v>1</v>
      </c>
      <c r="R9" s="167">
        <v>1</v>
      </c>
      <c r="S9" s="168">
        <v>1</v>
      </c>
      <c r="T9" s="169">
        <v>1</v>
      </c>
      <c r="U9" s="170">
        <v>1</v>
      </c>
      <c r="V9" s="170">
        <v>1</v>
      </c>
      <c r="W9" s="167">
        <v>1</v>
      </c>
      <c r="X9" s="169">
        <v>1</v>
      </c>
      <c r="Y9" s="171">
        <v>1</v>
      </c>
      <c r="Z9" s="172">
        <f>SUM(D9:Y9)</f>
        <v>22</v>
      </c>
      <c r="AA9" s="311"/>
    </row>
    <row r="10" spans="1:27" s="103" customFormat="1" ht="12" customHeight="1" thickBot="1" x14ac:dyDescent="0.3">
      <c r="A10" s="106" t="s">
        <v>12</v>
      </c>
      <c r="B10" s="107" t="s">
        <v>13</v>
      </c>
      <c r="C10" s="127" t="s">
        <v>83</v>
      </c>
      <c r="D10" s="306" t="s">
        <v>199</v>
      </c>
      <c r="E10" s="307"/>
      <c r="F10" s="307"/>
      <c r="G10" s="307"/>
      <c r="H10" s="307"/>
      <c r="I10" s="307"/>
      <c r="J10" s="307"/>
      <c r="K10" s="307"/>
      <c r="L10" s="307"/>
      <c r="M10" s="307"/>
      <c r="N10" s="307"/>
      <c r="O10" s="307"/>
      <c r="P10" s="307"/>
      <c r="Q10" s="307"/>
      <c r="R10" s="307"/>
      <c r="S10" s="307"/>
      <c r="T10" s="307"/>
      <c r="U10" s="307"/>
      <c r="V10" s="307"/>
      <c r="W10" s="307"/>
      <c r="X10" s="307"/>
      <c r="Y10" s="308"/>
      <c r="AA10" s="312"/>
    </row>
    <row r="11" spans="1:27" s="105" customFormat="1" ht="11.25" customHeight="1" thickTop="1" x14ac:dyDescent="0.2">
      <c r="A11" s="79">
        <v>1</v>
      </c>
      <c r="B11" s="80"/>
      <c r="C11" s="128"/>
      <c r="D11" s="117"/>
      <c r="E11" s="82"/>
      <c r="F11" s="82"/>
      <c r="G11" s="83"/>
      <c r="H11" s="81"/>
      <c r="I11" s="81"/>
      <c r="J11" s="117"/>
      <c r="K11" s="83"/>
      <c r="L11" s="117"/>
      <c r="M11" s="83"/>
      <c r="N11" s="81"/>
      <c r="O11" s="81"/>
      <c r="P11" s="81"/>
      <c r="Q11" s="81"/>
      <c r="R11" s="117"/>
      <c r="S11" s="82"/>
      <c r="T11" s="83"/>
      <c r="U11" s="81"/>
      <c r="V11" s="81"/>
      <c r="W11" s="117"/>
      <c r="X11" s="83"/>
      <c r="Y11" s="191"/>
      <c r="Z11" s="173" t="str">
        <f>IF(COUNTBLANK(D11:Y11)=22,"",SUM(D11:Y11))</f>
        <v/>
      </c>
      <c r="AA11" s="174" t="str">
        <f>IF(Z11="","",VLOOKUP(Z11,K_Dat!$E$5:$F$10,2,1))</f>
        <v/>
      </c>
    </row>
    <row r="12" spans="1:27" s="105" customFormat="1" ht="11.25" customHeight="1" x14ac:dyDescent="0.2">
      <c r="A12" s="84">
        <v>2</v>
      </c>
      <c r="B12" s="85"/>
      <c r="C12" s="129"/>
      <c r="D12" s="118"/>
      <c r="E12" s="87"/>
      <c r="F12" s="87"/>
      <c r="G12" s="88"/>
      <c r="H12" s="86"/>
      <c r="I12" s="86"/>
      <c r="J12" s="118"/>
      <c r="K12" s="88"/>
      <c r="L12" s="118"/>
      <c r="M12" s="88"/>
      <c r="N12" s="86"/>
      <c r="O12" s="86"/>
      <c r="P12" s="86"/>
      <c r="Q12" s="86"/>
      <c r="R12" s="118"/>
      <c r="S12" s="87"/>
      <c r="T12" s="88"/>
      <c r="U12" s="86"/>
      <c r="V12" s="86"/>
      <c r="W12" s="118"/>
      <c r="X12" s="88"/>
      <c r="Y12" s="192"/>
      <c r="Z12" s="175" t="str">
        <f t="shared" ref="Z12:Z40" si="0">IF(COUNTBLANK(D12:Y12)=22,"",SUM(D12:Y12))</f>
        <v/>
      </c>
      <c r="AA12" s="175" t="str">
        <f>IF(Z12="","",VLOOKUP(Z12,K_Dat!$E$5:$F$10,2,1))</f>
        <v/>
      </c>
    </row>
    <row r="13" spans="1:27" s="105" customFormat="1" ht="11.25" customHeight="1" x14ac:dyDescent="0.2">
      <c r="A13" s="84">
        <v>3</v>
      </c>
      <c r="B13" s="85"/>
      <c r="C13" s="129"/>
      <c r="D13" s="118"/>
      <c r="E13" s="87"/>
      <c r="F13" s="87"/>
      <c r="G13" s="88"/>
      <c r="H13" s="86"/>
      <c r="I13" s="86"/>
      <c r="J13" s="118"/>
      <c r="K13" s="88"/>
      <c r="L13" s="118"/>
      <c r="M13" s="88"/>
      <c r="N13" s="86"/>
      <c r="O13" s="86"/>
      <c r="P13" s="86"/>
      <c r="Q13" s="86"/>
      <c r="R13" s="118"/>
      <c r="S13" s="87"/>
      <c r="T13" s="88"/>
      <c r="U13" s="86"/>
      <c r="V13" s="86"/>
      <c r="W13" s="118"/>
      <c r="X13" s="88"/>
      <c r="Y13" s="192"/>
      <c r="Z13" s="175" t="str">
        <f t="shared" si="0"/>
        <v/>
      </c>
      <c r="AA13" s="175" t="str">
        <f>IF(Z13="","",VLOOKUP(Z13,K_Dat!$E$5:$F$10,2,1))</f>
        <v/>
      </c>
    </row>
    <row r="14" spans="1:27" s="105" customFormat="1" ht="11.25" customHeight="1" x14ac:dyDescent="0.2">
      <c r="A14" s="84">
        <v>4</v>
      </c>
      <c r="B14" s="85"/>
      <c r="C14" s="129"/>
      <c r="D14" s="118"/>
      <c r="E14" s="87"/>
      <c r="F14" s="87"/>
      <c r="G14" s="88"/>
      <c r="H14" s="86"/>
      <c r="I14" s="86"/>
      <c r="J14" s="118"/>
      <c r="K14" s="88"/>
      <c r="L14" s="118"/>
      <c r="M14" s="88"/>
      <c r="N14" s="86"/>
      <c r="O14" s="86"/>
      <c r="P14" s="86"/>
      <c r="Q14" s="86"/>
      <c r="R14" s="118"/>
      <c r="S14" s="87"/>
      <c r="T14" s="88"/>
      <c r="U14" s="86"/>
      <c r="V14" s="86"/>
      <c r="W14" s="118"/>
      <c r="X14" s="88"/>
      <c r="Y14" s="192"/>
      <c r="Z14" s="175" t="str">
        <f t="shared" si="0"/>
        <v/>
      </c>
      <c r="AA14" s="175" t="str">
        <f>IF(Z14="","",VLOOKUP(Z14,K_Dat!$E$5:$F$10,2,1))</f>
        <v/>
      </c>
    </row>
    <row r="15" spans="1:27" s="105" customFormat="1" ht="11.25" customHeight="1" x14ac:dyDescent="0.2">
      <c r="A15" s="89">
        <v>5</v>
      </c>
      <c r="B15" s="90"/>
      <c r="C15" s="130"/>
      <c r="D15" s="119"/>
      <c r="E15" s="92"/>
      <c r="F15" s="92"/>
      <c r="G15" s="93"/>
      <c r="H15" s="91"/>
      <c r="I15" s="91"/>
      <c r="J15" s="119"/>
      <c r="K15" s="93"/>
      <c r="L15" s="119"/>
      <c r="M15" s="93"/>
      <c r="N15" s="91"/>
      <c r="O15" s="91"/>
      <c r="P15" s="91"/>
      <c r="Q15" s="91"/>
      <c r="R15" s="119"/>
      <c r="S15" s="92"/>
      <c r="T15" s="93"/>
      <c r="U15" s="91"/>
      <c r="V15" s="91"/>
      <c r="W15" s="119"/>
      <c r="X15" s="93"/>
      <c r="Y15" s="193"/>
      <c r="Z15" s="176" t="str">
        <f t="shared" si="0"/>
        <v/>
      </c>
      <c r="AA15" s="176" t="str">
        <f>IF(Z15="","",VLOOKUP(Z15,K_Dat!$E$5:$F$10,2,1))</f>
        <v/>
      </c>
    </row>
    <row r="16" spans="1:27" s="105" customFormat="1" ht="11.25" customHeight="1" x14ac:dyDescent="0.2">
      <c r="A16" s="94">
        <v>6</v>
      </c>
      <c r="B16" s="95"/>
      <c r="C16" s="131"/>
      <c r="D16" s="120"/>
      <c r="E16" s="97"/>
      <c r="F16" s="97"/>
      <c r="G16" s="98"/>
      <c r="H16" s="96"/>
      <c r="I16" s="96"/>
      <c r="J16" s="120"/>
      <c r="K16" s="98"/>
      <c r="L16" s="120"/>
      <c r="M16" s="98"/>
      <c r="N16" s="96"/>
      <c r="O16" s="96"/>
      <c r="P16" s="96"/>
      <c r="Q16" s="96"/>
      <c r="R16" s="120"/>
      <c r="S16" s="97"/>
      <c r="T16" s="98"/>
      <c r="U16" s="96"/>
      <c r="V16" s="96"/>
      <c r="W16" s="120"/>
      <c r="X16" s="98"/>
      <c r="Y16" s="194"/>
      <c r="Z16" s="174" t="str">
        <f t="shared" si="0"/>
        <v/>
      </c>
      <c r="AA16" s="174" t="str">
        <f>IF(Z16="","",VLOOKUP(Z16,K_Dat!$E$5:$F$10,2,1))</f>
        <v/>
      </c>
    </row>
    <row r="17" spans="1:27" s="105" customFormat="1" ht="11.25" customHeight="1" x14ac:dyDescent="0.2">
      <c r="A17" s="84">
        <v>7</v>
      </c>
      <c r="B17" s="85"/>
      <c r="C17" s="129"/>
      <c r="D17" s="118"/>
      <c r="E17" s="87"/>
      <c r="F17" s="87"/>
      <c r="G17" s="88"/>
      <c r="H17" s="86"/>
      <c r="I17" s="86"/>
      <c r="J17" s="118"/>
      <c r="K17" s="88"/>
      <c r="L17" s="118"/>
      <c r="M17" s="88"/>
      <c r="N17" s="86"/>
      <c r="O17" s="86"/>
      <c r="P17" s="86"/>
      <c r="Q17" s="86"/>
      <c r="R17" s="118"/>
      <c r="S17" s="87"/>
      <c r="T17" s="88"/>
      <c r="U17" s="86"/>
      <c r="V17" s="86"/>
      <c r="W17" s="118"/>
      <c r="X17" s="88"/>
      <c r="Y17" s="192"/>
      <c r="Z17" s="175" t="str">
        <f t="shared" si="0"/>
        <v/>
      </c>
      <c r="AA17" s="175" t="str">
        <f>IF(Z17="","",VLOOKUP(Z17,K_Dat!$E$5:$F$10,2,1))</f>
        <v/>
      </c>
    </row>
    <row r="18" spans="1:27" s="105" customFormat="1" ht="11.25" customHeight="1" x14ac:dyDescent="0.2">
      <c r="A18" s="84">
        <v>8</v>
      </c>
      <c r="B18" s="85"/>
      <c r="C18" s="129"/>
      <c r="D18" s="118"/>
      <c r="E18" s="87"/>
      <c r="F18" s="87"/>
      <c r="G18" s="88"/>
      <c r="H18" s="86"/>
      <c r="I18" s="86"/>
      <c r="J18" s="118"/>
      <c r="K18" s="88"/>
      <c r="L18" s="118"/>
      <c r="M18" s="88"/>
      <c r="N18" s="86"/>
      <c r="O18" s="86"/>
      <c r="P18" s="86"/>
      <c r="Q18" s="86"/>
      <c r="R18" s="118"/>
      <c r="S18" s="87"/>
      <c r="T18" s="88"/>
      <c r="U18" s="86"/>
      <c r="V18" s="86"/>
      <c r="W18" s="118"/>
      <c r="X18" s="88"/>
      <c r="Y18" s="192"/>
      <c r="Z18" s="175" t="str">
        <f t="shared" si="0"/>
        <v/>
      </c>
      <c r="AA18" s="175" t="str">
        <f>IF(Z18="","",VLOOKUP(Z18,K_Dat!$E$5:$F$10,2,1))</f>
        <v/>
      </c>
    </row>
    <row r="19" spans="1:27" s="105" customFormat="1" ht="11.25" customHeight="1" x14ac:dyDescent="0.2">
      <c r="A19" s="84">
        <v>9</v>
      </c>
      <c r="B19" s="85"/>
      <c r="C19" s="129"/>
      <c r="D19" s="118"/>
      <c r="E19" s="87"/>
      <c r="F19" s="87"/>
      <c r="G19" s="88"/>
      <c r="H19" s="86"/>
      <c r="I19" s="86"/>
      <c r="J19" s="118"/>
      <c r="K19" s="88"/>
      <c r="L19" s="118"/>
      <c r="M19" s="88"/>
      <c r="N19" s="86"/>
      <c r="O19" s="86"/>
      <c r="P19" s="86"/>
      <c r="Q19" s="86"/>
      <c r="R19" s="118"/>
      <c r="S19" s="87"/>
      <c r="T19" s="88"/>
      <c r="U19" s="86"/>
      <c r="V19" s="86"/>
      <c r="W19" s="118"/>
      <c r="X19" s="88"/>
      <c r="Y19" s="192"/>
      <c r="Z19" s="175" t="str">
        <f t="shared" si="0"/>
        <v/>
      </c>
      <c r="AA19" s="175" t="str">
        <f>IF(Z19="","",VLOOKUP(Z19,K_Dat!$E$5:$F$10,2,1))</f>
        <v/>
      </c>
    </row>
    <row r="20" spans="1:27" s="105" customFormat="1" ht="11.25" customHeight="1" x14ac:dyDescent="0.2">
      <c r="A20" s="89">
        <v>10</v>
      </c>
      <c r="B20" s="90"/>
      <c r="C20" s="130"/>
      <c r="D20" s="119"/>
      <c r="E20" s="92"/>
      <c r="F20" s="92"/>
      <c r="G20" s="93"/>
      <c r="H20" s="91"/>
      <c r="I20" s="91"/>
      <c r="J20" s="119"/>
      <c r="K20" s="93"/>
      <c r="L20" s="119"/>
      <c r="M20" s="93"/>
      <c r="N20" s="91"/>
      <c r="O20" s="91"/>
      <c r="P20" s="91"/>
      <c r="Q20" s="91"/>
      <c r="R20" s="119"/>
      <c r="S20" s="92"/>
      <c r="T20" s="93"/>
      <c r="U20" s="91"/>
      <c r="V20" s="91"/>
      <c r="W20" s="119"/>
      <c r="X20" s="93"/>
      <c r="Y20" s="193"/>
      <c r="Z20" s="176" t="str">
        <f t="shared" si="0"/>
        <v/>
      </c>
      <c r="AA20" s="176" t="str">
        <f>IF(Z20="","",VLOOKUP(Z20,K_Dat!$E$5:$F$10,2,1))</f>
        <v/>
      </c>
    </row>
    <row r="21" spans="1:27" s="105" customFormat="1" ht="11.25" customHeight="1" x14ac:dyDescent="0.2">
      <c r="A21" s="94">
        <v>11</v>
      </c>
      <c r="B21" s="95"/>
      <c r="C21" s="131"/>
      <c r="D21" s="120"/>
      <c r="E21" s="97"/>
      <c r="F21" s="97"/>
      <c r="G21" s="98"/>
      <c r="H21" s="96"/>
      <c r="I21" s="96"/>
      <c r="J21" s="120"/>
      <c r="K21" s="98"/>
      <c r="L21" s="120"/>
      <c r="M21" s="98"/>
      <c r="N21" s="96"/>
      <c r="O21" s="96"/>
      <c r="P21" s="96"/>
      <c r="Q21" s="96"/>
      <c r="R21" s="120"/>
      <c r="S21" s="97"/>
      <c r="T21" s="98"/>
      <c r="U21" s="96"/>
      <c r="V21" s="96"/>
      <c r="W21" s="120"/>
      <c r="X21" s="98"/>
      <c r="Y21" s="194"/>
      <c r="Z21" s="174" t="str">
        <f t="shared" si="0"/>
        <v/>
      </c>
      <c r="AA21" s="174" t="str">
        <f>IF(Z21="","",VLOOKUP(Z21,K_Dat!$E$5:$F$10,2,1))</f>
        <v/>
      </c>
    </row>
    <row r="22" spans="1:27" s="105" customFormat="1" ht="11.25" customHeight="1" x14ac:dyDescent="0.2">
      <c r="A22" s="84">
        <v>12</v>
      </c>
      <c r="B22" s="85"/>
      <c r="C22" s="129"/>
      <c r="D22" s="118"/>
      <c r="E22" s="87"/>
      <c r="F22" s="87"/>
      <c r="G22" s="88"/>
      <c r="H22" s="86"/>
      <c r="I22" s="86"/>
      <c r="J22" s="118"/>
      <c r="K22" s="88"/>
      <c r="L22" s="118"/>
      <c r="M22" s="88"/>
      <c r="N22" s="86"/>
      <c r="O22" s="86"/>
      <c r="P22" s="86"/>
      <c r="Q22" s="86"/>
      <c r="R22" s="118"/>
      <c r="S22" s="87"/>
      <c r="T22" s="88"/>
      <c r="U22" s="86"/>
      <c r="V22" s="86"/>
      <c r="W22" s="118"/>
      <c r="X22" s="88"/>
      <c r="Y22" s="192"/>
      <c r="Z22" s="175" t="str">
        <f t="shared" si="0"/>
        <v/>
      </c>
      <c r="AA22" s="175" t="str">
        <f>IF(Z22="","",VLOOKUP(Z22,K_Dat!$E$5:$F$10,2,1))</f>
        <v/>
      </c>
    </row>
    <row r="23" spans="1:27" s="105" customFormat="1" ht="11.25" customHeight="1" x14ac:dyDescent="0.2">
      <c r="A23" s="84">
        <v>13</v>
      </c>
      <c r="B23" s="85"/>
      <c r="C23" s="129"/>
      <c r="D23" s="118"/>
      <c r="E23" s="87"/>
      <c r="F23" s="87"/>
      <c r="G23" s="88"/>
      <c r="H23" s="86"/>
      <c r="I23" s="86"/>
      <c r="J23" s="118"/>
      <c r="K23" s="88"/>
      <c r="L23" s="118"/>
      <c r="M23" s="88"/>
      <c r="N23" s="86"/>
      <c r="O23" s="86"/>
      <c r="P23" s="86"/>
      <c r="Q23" s="86"/>
      <c r="R23" s="118"/>
      <c r="S23" s="87"/>
      <c r="T23" s="88"/>
      <c r="U23" s="86"/>
      <c r="V23" s="86"/>
      <c r="W23" s="118"/>
      <c r="X23" s="88"/>
      <c r="Y23" s="192"/>
      <c r="Z23" s="175" t="str">
        <f t="shared" si="0"/>
        <v/>
      </c>
      <c r="AA23" s="175" t="str">
        <f>IF(Z23="","",VLOOKUP(Z23,K_Dat!$E$5:$F$10,2,1))</f>
        <v/>
      </c>
    </row>
    <row r="24" spans="1:27" s="105" customFormat="1" ht="11.25" customHeight="1" x14ac:dyDescent="0.2">
      <c r="A24" s="84">
        <v>14</v>
      </c>
      <c r="B24" s="85"/>
      <c r="C24" s="129"/>
      <c r="D24" s="118"/>
      <c r="E24" s="87"/>
      <c r="F24" s="87"/>
      <c r="G24" s="88"/>
      <c r="H24" s="86"/>
      <c r="I24" s="86"/>
      <c r="J24" s="118"/>
      <c r="K24" s="88"/>
      <c r="L24" s="118"/>
      <c r="M24" s="88"/>
      <c r="N24" s="86"/>
      <c r="O24" s="86"/>
      <c r="P24" s="86"/>
      <c r="Q24" s="86"/>
      <c r="R24" s="118"/>
      <c r="S24" s="87"/>
      <c r="T24" s="88"/>
      <c r="U24" s="86"/>
      <c r="V24" s="86"/>
      <c r="W24" s="118"/>
      <c r="X24" s="88"/>
      <c r="Y24" s="192"/>
      <c r="Z24" s="175" t="str">
        <f t="shared" si="0"/>
        <v/>
      </c>
      <c r="AA24" s="175" t="str">
        <f>IF(Z24="","",VLOOKUP(Z24,K_Dat!$E$5:$F$10,2,1))</f>
        <v/>
      </c>
    </row>
    <row r="25" spans="1:27" s="105" customFormat="1" ht="11.25" customHeight="1" x14ac:dyDescent="0.2">
      <c r="A25" s="89">
        <v>15</v>
      </c>
      <c r="B25" s="90"/>
      <c r="C25" s="130"/>
      <c r="D25" s="119"/>
      <c r="E25" s="92"/>
      <c r="F25" s="92"/>
      <c r="G25" s="93"/>
      <c r="H25" s="91"/>
      <c r="I25" s="91"/>
      <c r="J25" s="119"/>
      <c r="K25" s="93"/>
      <c r="L25" s="119"/>
      <c r="M25" s="93"/>
      <c r="N25" s="91"/>
      <c r="O25" s="91"/>
      <c r="P25" s="91"/>
      <c r="Q25" s="91"/>
      <c r="R25" s="119"/>
      <c r="S25" s="92"/>
      <c r="T25" s="93"/>
      <c r="U25" s="91"/>
      <c r="V25" s="91"/>
      <c r="W25" s="119"/>
      <c r="X25" s="93"/>
      <c r="Y25" s="193"/>
      <c r="Z25" s="176" t="str">
        <f t="shared" si="0"/>
        <v/>
      </c>
      <c r="AA25" s="176" t="str">
        <f>IF(Z25="","",VLOOKUP(Z25,K_Dat!$E$5:$F$10,2,1))</f>
        <v/>
      </c>
    </row>
    <row r="26" spans="1:27" s="105" customFormat="1" ht="11.25" customHeight="1" x14ac:dyDescent="0.2">
      <c r="A26" s="94">
        <v>16</v>
      </c>
      <c r="B26" s="95"/>
      <c r="C26" s="131"/>
      <c r="D26" s="120"/>
      <c r="E26" s="97"/>
      <c r="F26" s="97"/>
      <c r="G26" s="98"/>
      <c r="H26" s="96"/>
      <c r="I26" s="96"/>
      <c r="J26" s="120"/>
      <c r="K26" s="98"/>
      <c r="L26" s="120"/>
      <c r="M26" s="98"/>
      <c r="N26" s="96"/>
      <c r="O26" s="96"/>
      <c r="P26" s="96"/>
      <c r="Q26" s="96"/>
      <c r="R26" s="120"/>
      <c r="S26" s="97"/>
      <c r="T26" s="98"/>
      <c r="U26" s="96"/>
      <c r="V26" s="96"/>
      <c r="W26" s="120"/>
      <c r="X26" s="98"/>
      <c r="Y26" s="194"/>
      <c r="Z26" s="174" t="str">
        <f t="shared" si="0"/>
        <v/>
      </c>
      <c r="AA26" s="174" t="str">
        <f>IF(Z26="","",VLOOKUP(Z26,K_Dat!$E$5:$F$10,2,1))</f>
        <v/>
      </c>
    </row>
    <row r="27" spans="1:27" s="105" customFormat="1" ht="11.25" customHeight="1" x14ac:dyDescent="0.2">
      <c r="A27" s="84">
        <v>17</v>
      </c>
      <c r="B27" s="85"/>
      <c r="C27" s="129"/>
      <c r="D27" s="118"/>
      <c r="E27" s="87"/>
      <c r="F27" s="87"/>
      <c r="G27" s="88"/>
      <c r="H27" s="86"/>
      <c r="I27" s="86"/>
      <c r="J27" s="118"/>
      <c r="K27" s="88"/>
      <c r="L27" s="118"/>
      <c r="M27" s="88"/>
      <c r="N27" s="86"/>
      <c r="O27" s="86"/>
      <c r="P27" s="86"/>
      <c r="Q27" s="86"/>
      <c r="R27" s="118"/>
      <c r="S27" s="87"/>
      <c r="T27" s="88"/>
      <c r="U27" s="86"/>
      <c r="V27" s="86"/>
      <c r="W27" s="118"/>
      <c r="X27" s="88"/>
      <c r="Y27" s="192"/>
      <c r="Z27" s="175" t="str">
        <f t="shared" si="0"/>
        <v/>
      </c>
      <c r="AA27" s="175" t="str">
        <f>IF(Z27="","",VLOOKUP(Z27,K_Dat!$E$5:$F$10,2,1))</f>
        <v/>
      </c>
    </row>
    <row r="28" spans="1:27" s="105" customFormat="1" ht="11.25" customHeight="1" x14ac:dyDescent="0.2">
      <c r="A28" s="84">
        <v>18</v>
      </c>
      <c r="B28" s="85"/>
      <c r="C28" s="129"/>
      <c r="D28" s="118"/>
      <c r="E28" s="87"/>
      <c r="F28" s="87"/>
      <c r="G28" s="88"/>
      <c r="H28" s="86"/>
      <c r="I28" s="86"/>
      <c r="J28" s="118"/>
      <c r="K28" s="88"/>
      <c r="L28" s="118"/>
      <c r="M28" s="88"/>
      <c r="N28" s="86"/>
      <c r="O28" s="86"/>
      <c r="P28" s="86"/>
      <c r="Q28" s="86"/>
      <c r="R28" s="118"/>
      <c r="S28" s="87"/>
      <c r="T28" s="88"/>
      <c r="U28" s="86"/>
      <c r="V28" s="86"/>
      <c r="W28" s="118"/>
      <c r="X28" s="88"/>
      <c r="Y28" s="192"/>
      <c r="Z28" s="175" t="str">
        <f t="shared" si="0"/>
        <v/>
      </c>
      <c r="AA28" s="175" t="str">
        <f>IF(Z28="","",VLOOKUP(Z28,K_Dat!$E$5:$F$10,2,1))</f>
        <v/>
      </c>
    </row>
    <row r="29" spans="1:27" s="105" customFormat="1" ht="11.25" customHeight="1" x14ac:dyDescent="0.2">
      <c r="A29" s="84">
        <v>19</v>
      </c>
      <c r="B29" s="85"/>
      <c r="C29" s="129"/>
      <c r="D29" s="118"/>
      <c r="E29" s="87"/>
      <c r="F29" s="87"/>
      <c r="G29" s="88"/>
      <c r="H29" s="86"/>
      <c r="I29" s="86"/>
      <c r="J29" s="118"/>
      <c r="K29" s="88"/>
      <c r="L29" s="118"/>
      <c r="M29" s="88"/>
      <c r="N29" s="86"/>
      <c r="O29" s="86"/>
      <c r="P29" s="86"/>
      <c r="Q29" s="86"/>
      <c r="R29" s="118"/>
      <c r="S29" s="87"/>
      <c r="T29" s="88"/>
      <c r="U29" s="86"/>
      <c r="V29" s="86"/>
      <c r="W29" s="118"/>
      <c r="X29" s="88"/>
      <c r="Y29" s="192"/>
      <c r="Z29" s="175" t="str">
        <f t="shared" si="0"/>
        <v/>
      </c>
      <c r="AA29" s="175" t="str">
        <f>IF(Z29="","",VLOOKUP(Z29,K_Dat!$E$5:$F$10,2,1))</f>
        <v/>
      </c>
    </row>
    <row r="30" spans="1:27" s="105" customFormat="1" ht="11.25" customHeight="1" x14ac:dyDescent="0.2">
      <c r="A30" s="89">
        <v>20</v>
      </c>
      <c r="B30" s="90"/>
      <c r="C30" s="130"/>
      <c r="D30" s="119"/>
      <c r="E30" s="92"/>
      <c r="F30" s="92"/>
      <c r="G30" s="93"/>
      <c r="H30" s="91"/>
      <c r="I30" s="91"/>
      <c r="J30" s="119"/>
      <c r="K30" s="93"/>
      <c r="L30" s="119"/>
      <c r="M30" s="93"/>
      <c r="N30" s="91"/>
      <c r="O30" s="91"/>
      <c r="P30" s="91"/>
      <c r="Q30" s="91"/>
      <c r="R30" s="119"/>
      <c r="S30" s="92"/>
      <c r="T30" s="93"/>
      <c r="U30" s="91"/>
      <c r="V30" s="91"/>
      <c r="W30" s="119"/>
      <c r="X30" s="93"/>
      <c r="Y30" s="193"/>
      <c r="Z30" s="176" t="str">
        <f t="shared" si="0"/>
        <v/>
      </c>
      <c r="AA30" s="176" t="str">
        <f>IF(Z30="","",VLOOKUP(Z30,K_Dat!$E$5:$F$10,2,1))</f>
        <v/>
      </c>
    </row>
    <row r="31" spans="1:27" s="105" customFormat="1" ht="11.25" customHeight="1" x14ac:dyDescent="0.2">
      <c r="A31" s="94">
        <v>21</v>
      </c>
      <c r="B31" s="95"/>
      <c r="C31" s="131"/>
      <c r="D31" s="120"/>
      <c r="E31" s="97"/>
      <c r="F31" s="97"/>
      <c r="G31" s="98"/>
      <c r="H31" s="96"/>
      <c r="I31" s="96"/>
      <c r="J31" s="120"/>
      <c r="K31" s="98"/>
      <c r="L31" s="120"/>
      <c r="M31" s="98"/>
      <c r="N31" s="96"/>
      <c r="O31" s="96"/>
      <c r="P31" s="96"/>
      <c r="Q31" s="96"/>
      <c r="R31" s="120"/>
      <c r="S31" s="97"/>
      <c r="T31" s="98"/>
      <c r="U31" s="96"/>
      <c r="V31" s="96"/>
      <c r="W31" s="120"/>
      <c r="X31" s="98"/>
      <c r="Y31" s="194"/>
      <c r="Z31" s="174" t="str">
        <f t="shared" si="0"/>
        <v/>
      </c>
      <c r="AA31" s="174" t="str">
        <f>IF(Z31="","",VLOOKUP(Z31,K_Dat!$E$5:$F$10,2,1))</f>
        <v/>
      </c>
    </row>
    <row r="32" spans="1:27" s="105" customFormat="1" ht="11.25" customHeight="1" x14ac:dyDescent="0.2">
      <c r="A32" s="84">
        <v>22</v>
      </c>
      <c r="B32" s="85"/>
      <c r="C32" s="129"/>
      <c r="D32" s="118"/>
      <c r="E32" s="87"/>
      <c r="F32" s="87"/>
      <c r="G32" s="88"/>
      <c r="H32" s="86"/>
      <c r="I32" s="86"/>
      <c r="J32" s="118"/>
      <c r="K32" s="88"/>
      <c r="L32" s="118"/>
      <c r="M32" s="88"/>
      <c r="N32" s="86"/>
      <c r="O32" s="86"/>
      <c r="P32" s="86"/>
      <c r="Q32" s="86"/>
      <c r="R32" s="118"/>
      <c r="S32" s="87"/>
      <c r="T32" s="88"/>
      <c r="U32" s="86"/>
      <c r="V32" s="86"/>
      <c r="W32" s="118"/>
      <c r="X32" s="88"/>
      <c r="Y32" s="192"/>
      <c r="Z32" s="175" t="str">
        <f t="shared" si="0"/>
        <v/>
      </c>
      <c r="AA32" s="175" t="str">
        <f>IF(Z32="","",VLOOKUP(Z32,K_Dat!$E$5:$F$10,2,1))</f>
        <v/>
      </c>
    </row>
    <row r="33" spans="1:27" s="105" customFormat="1" ht="11.25" customHeight="1" x14ac:dyDescent="0.2">
      <c r="A33" s="84">
        <v>23</v>
      </c>
      <c r="B33" s="85"/>
      <c r="C33" s="129"/>
      <c r="D33" s="118"/>
      <c r="E33" s="87"/>
      <c r="F33" s="87"/>
      <c r="G33" s="88"/>
      <c r="H33" s="86"/>
      <c r="I33" s="86"/>
      <c r="J33" s="118"/>
      <c r="K33" s="88"/>
      <c r="L33" s="118"/>
      <c r="M33" s="88"/>
      <c r="N33" s="86"/>
      <c r="O33" s="86"/>
      <c r="P33" s="86"/>
      <c r="Q33" s="86"/>
      <c r="R33" s="118"/>
      <c r="S33" s="87"/>
      <c r="T33" s="88"/>
      <c r="U33" s="86"/>
      <c r="V33" s="86"/>
      <c r="W33" s="118"/>
      <c r="X33" s="88"/>
      <c r="Y33" s="192"/>
      <c r="Z33" s="175" t="str">
        <f t="shared" si="0"/>
        <v/>
      </c>
      <c r="AA33" s="175" t="str">
        <f>IF(Z33="","",VLOOKUP(Z33,K_Dat!$E$5:$F$10,2,1))</f>
        <v/>
      </c>
    </row>
    <row r="34" spans="1:27" s="105" customFormat="1" ht="11.25" customHeight="1" x14ac:dyDescent="0.2">
      <c r="A34" s="84">
        <v>24</v>
      </c>
      <c r="B34" s="85"/>
      <c r="C34" s="129"/>
      <c r="D34" s="118"/>
      <c r="E34" s="87"/>
      <c r="F34" s="87"/>
      <c r="G34" s="88"/>
      <c r="H34" s="86"/>
      <c r="I34" s="86"/>
      <c r="J34" s="118"/>
      <c r="K34" s="88"/>
      <c r="L34" s="118"/>
      <c r="M34" s="88"/>
      <c r="N34" s="86"/>
      <c r="O34" s="86"/>
      <c r="P34" s="86"/>
      <c r="Q34" s="86"/>
      <c r="R34" s="118"/>
      <c r="S34" s="87"/>
      <c r="T34" s="88"/>
      <c r="U34" s="86"/>
      <c r="V34" s="86"/>
      <c r="W34" s="118"/>
      <c r="X34" s="88"/>
      <c r="Y34" s="192"/>
      <c r="Z34" s="175" t="str">
        <f t="shared" si="0"/>
        <v/>
      </c>
      <c r="AA34" s="175" t="str">
        <f>IF(Z34="","",VLOOKUP(Z34,K_Dat!$E$5:$F$10,2,1))</f>
        <v/>
      </c>
    </row>
    <row r="35" spans="1:27" s="105" customFormat="1" ht="11.25" customHeight="1" x14ac:dyDescent="0.2">
      <c r="A35" s="89">
        <v>25</v>
      </c>
      <c r="B35" s="90"/>
      <c r="C35" s="130"/>
      <c r="D35" s="119"/>
      <c r="E35" s="92"/>
      <c r="F35" s="92"/>
      <c r="G35" s="93"/>
      <c r="H35" s="91"/>
      <c r="I35" s="91"/>
      <c r="J35" s="119"/>
      <c r="K35" s="93"/>
      <c r="L35" s="119"/>
      <c r="M35" s="93"/>
      <c r="N35" s="91"/>
      <c r="O35" s="91"/>
      <c r="P35" s="91"/>
      <c r="Q35" s="91"/>
      <c r="R35" s="119"/>
      <c r="S35" s="92"/>
      <c r="T35" s="93"/>
      <c r="U35" s="91"/>
      <c r="V35" s="91"/>
      <c r="W35" s="119"/>
      <c r="X35" s="93"/>
      <c r="Y35" s="193"/>
      <c r="Z35" s="176" t="str">
        <f t="shared" si="0"/>
        <v/>
      </c>
      <c r="AA35" s="176" t="str">
        <f>IF(Z35="","",VLOOKUP(Z35,K_Dat!$E$5:$F$10,2,1))</f>
        <v/>
      </c>
    </row>
    <row r="36" spans="1:27" s="105" customFormat="1" ht="11.25" customHeight="1" x14ac:dyDescent="0.2">
      <c r="A36" s="94">
        <v>26</v>
      </c>
      <c r="B36" s="95"/>
      <c r="C36" s="131"/>
      <c r="D36" s="120"/>
      <c r="E36" s="97"/>
      <c r="F36" s="97"/>
      <c r="G36" s="98"/>
      <c r="H36" s="96"/>
      <c r="I36" s="96"/>
      <c r="J36" s="120"/>
      <c r="K36" s="98"/>
      <c r="L36" s="120"/>
      <c r="M36" s="98"/>
      <c r="N36" s="96"/>
      <c r="O36" s="96"/>
      <c r="P36" s="96"/>
      <c r="Q36" s="96"/>
      <c r="R36" s="120"/>
      <c r="S36" s="97"/>
      <c r="T36" s="98"/>
      <c r="U36" s="96"/>
      <c r="V36" s="96"/>
      <c r="W36" s="120"/>
      <c r="X36" s="98"/>
      <c r="Y36" s="194"/>
      <c r="Z36" s="174" t="str">
        <f t="shared" si="0"/>
        <v/>
      </c>
      <c r="AA36" s="174" t="str">
        <f>IF(Z36="","",VLOOKUP(Z36,K_Dat!$E$5:$F$10,2,1))</f>
        <v/>
      </c>
    </row>
    <row r="37" spans="1:27" s="105" customFormat="1" ht="11.25" customHeight="1" x14ac:dyDescent="0.2">
      <c r="A37" s="84">
        <v>27</v>
      </c>
      <c r="B37" s="85"/>
      <c r="C37" s="129"/>
      <c r="D37" s="118"/>
      <c r="E37" s="87"/>
      <c r="F37" s="87"/>
      <c r="G37" s="88"/>
      <c r="H37" s="86"/>
      <c r="I37" s="86"/>
      <c r="J37" s="118"/>
      <c r="K37" s="88"/>
      <c r="L37" s="118"/>
      <c r="M37" s="88"/>
      <c r="N37" s="86"/>
      <c r="O37" s="86"/>
      <c r="P37" s="86"/>
      <c r="Q37" s="86"/>
      <c r="R37" s="118"/>
      <c r="S37" s="87"/>
      <c r="T37" s="88"/>
      <c r="U37" s="86"/>
      <c r="V37" s="86"/>
      <c r="W37" s="118"/>
      <c r="X37" s="88"/>
      <c r="Y37" s="192"/>
      <c r="Z37" s="175" t="str">
        <f t="shared" si="0"/>
        <v/>
      </c>
      <c r="AA37" s="175" t="str">
        <f>IF(Z37="","",VLOOKUP(Z37,K_Dat!$E$5:$F$10,2,1))</f>
        <v/>
      </c>
    </row>
    <row r="38" spans="1:27" s="105" customFormat="1" ht="11.25" customHeight="1" x14ac:dyDescent="0.2">
      <c r="A38" s="84">
        <v>28</v>
      </c>
      <c r="B38" s="85"/>
      <c r="C38" s="129"/>
      <c r="D38" s="118"/>
      <c r="E38" s="87"/>
      <c r="F38" s="87"/>
      <c r="G38" s="88"/>
      <c r="H38" s="86"/>
      <c r="I38" s="86"/>
      <c r="J38" s="118"/>
      <c r="K38" s="88"/>
      <c r="L38" s="118"/>
      <c r="M38" s="88"/>
      <c r="N38" s="86"/>
      <c r="O38" s="86"/>
      <c r="P38" s="86"/>
      <c r="Q38" s="86"/>
      <c r="R38" s="118"/>
      <c r="S38" s="87"/>
      <c r="T38" s="88"/>
      <c r="U38" s="86"/>
      <c r="V38" s="86"/>
      <c r="W38" s="118"/>
      <c r="X38" s="88"/>
      <c r="Y38" s="192"/>
      <c r="Z38" s="175" t="str">
        <f t="shared" si="0"/>
        <v/>
      </c>
      <c r="AA38" s="175" t="str">
        <f>IF(Z38="","",VLOOKUP(Z38,K_Dat!$E$5:$F$10,2,1))</f>
        <v/>
      </c>
    </row>
    <row r="39" spans="1:27" s="105" customFormat="1" ht="11.25" customHeight="1" x14ac:dyDescent="0.2">
      <c r="A39" s="84">
        <v>29</v>
      </c>
      <c r="B39" s="85"/>
      <c r="C39" s="129"/>
      <c r="D39" s="118"/>
      <c r="E39" s="87"/>
      <c r="F39" s="87"/>
      <c r="G39" s="88"/>
      <c r="H39" s="86"/>
      <c r="I39" s="86"/>
      <c r="J39" s="118"/>
      <c r="K39" s="88"/>
      <c r="L39" s="118"/>
      <c r="M39" s="88"/>
      <c r="N39" s="86"/>
      <c r="O39" s="86"/>
      <c r="P39" s="86"/>
      <c r="Q39" s="86"/>
      <c r="R39" s="118"/>
      <c r="S39" s="87"/>
      <c r="T39" s="88"/>
      <c r="U39" s="86"/>
      <c r="V39" s="86"/>
      <c r="W39" s="118"/>
      <c r="X39" s="88"/>
      <c r="Y39" s="192"/>
      <c r="Z39" s="175" t="str">
        <f t="shared" si="0"/>
        <v/>
      </c>
      <c r="AA39" s="175" t="str">
        <f>IF(Z39="","",VLOOKUP(Z39,K_Dat!$E$5:$F$10,2,1))</f>
        <v/>
      </c>
    </row>
    <row r="40" spans="1:27" s="105" customFormat="1" ht="11.25" customHeight="1" thickBot="1" x14ac:dyDescent="0.25">
      <c r="A40" s="89">
        <v>30</v>
      </c>
      <c r="B40" s="99"/>
      <c r="C40" s="132"/>
      <c r="D40" s="121"/>
      <c r="E40" s="101"/>
      <c r="F40" s="101"/>
      <c r="G40" s="102"/>
      <c r="H40" s="100"/>
      <c r="I40" s="100"/>
      <c r="J40" s="121"/>
      <c r="K40" s="102"/>
      <c r="L40" s="121"/>
      <c r="M40" s="102"/>
      <c r="N40" s="100"/>
      <c r="O40" s="100"/>
      <c r="P40" s="100"/>
      <c r="Q40" s="100"/>
      <c r="R40" s="121"/>
      <c r="S40" s="101"/>
      <c r="T40" s="102"/>
      <c r="U40" s="100"/>
      <c r="V40" s="100"/>
      <c r="W40" s="121"/>
      <c r="X40" s="102"/>
      <c r="Y40" s="195"/>
      <c r="Z40" s="176" t="str">
        <f t="shared" si="0"/>
        <v/>
      </c>
      <c r="AA40" s="176" t="str">
        <f>IF(Z40="","",VLOOKUP(Z40,K_Dat!$E$5:$F$10,2,1))</f>
        <v/>
      </c>
    </row>
    <row r="41" spans="1:27" s="105" customFormat="1" ht="11.25" customHeight="1" thickTop="1" x14ac:dyDescent="0.2">
      <c r="A41" s="77"/>
      <c r="B41" s="116" t="s">
        <v>14</v>
      </c>
      <c r="C41" s="124"/>
      <c r="D41" s="177" t="str">
        <f>IF(COUNTBLANK(D11:D40)=30,"",SUM(D11:D40))</f>
        <v/>
      </c>
      <c r="E41" s="178" t="str">
        <f t="shared" ref="E41:Y41" si="1">IF(COUNTBLANK(E11:E40)=30,"",SUM(E11:E40))</f>
        <v/>
      </c>
      <c r="F41" s="178" t="str">
        <f t="shared" si="1"/>
        <v/>
      </c>
      <c r="G41" s="179" t="str">
        <f t="shared" si="1"/>
        <v/>
      </c>
      <c r="H41" s="180" t="str">
        <f t="shared" si="1"/>
        <v/>
      </c>
      <c r="I41" s="180" t="str">
        <f t="shared" si="1"/>
        <v/>
      </c>
      <c r="J41" s="177" t="str">
        <f t="shared" si="1"/>
        <v/>
      </c>
      <c r="K41" s="179" t="str">
        <f t="shared" si="1"/>
        <v/>
      </c>
      <c r="L41" s="181" t="str">
        <f t="shared" si="1"/>
        <v/>
      </c>
      <c r="M41" s="182" t="str">
        <f t="shared" si="1"/>
        <v/>
      </c>
      <c r="N41" s="183" t="str">
        <f t="shared" si="1"/>
        <v/>
      </c>
      <c r="O41" s="183" t="str">
        <f t="shared" si="1"/>
        <v/>
      </c>
      <c r="P41" s="183" t="str">
        <f t="shared" si="1"/>
        <v/>
      </c>
      <c r="Q41" s="183" t="str">
        <f t="shared" si="1"/>
        <v/>
      </c>
      <c r="R41" s="181" t="str">
        <f t="shared" si="1"/>
        <v/>
      </c>
      <c r="S41" s="184" t="str">
        <f t="shared" ref="S41:T41" si="2">IF(COUNTBLANK(S11:S40)=30,"",SUM(S11:S40))</f>
        <v/>
      </c>
      <c r="T41" s="182" t="str">
        <f t="shared" si="2"/>
        <v/>
      </c>
      <c r="U41" s="183" t="str">
        <f t="shared" si="1"/>
        <v/>
      </c>
      <c r="V41" s="183" t="str">
        <f t="shared" si="1"/>
        <v/>
      </c>
      <c r="W41" s="181" t="str">
        <f t="shared" si="1"/>
        <v/>
      </c>
      <c r="X41" s="182" t="str">
        <f t="shared" si="1"/>
        <v/>
      </c>
      <c r="Y41" s="185" t="str">
        <f t="shared" si="1"/>
        <v/>
      </c>
      <c r="Z41" s="78"/>
      <c r="AA41" s="78"/>
    </row>
    <row r="42" spans="1:27" s="105" customFormat="1" ht="11.25" customHeight="1" x14ac:dyDescent="0.2">
      <c r="A42" s="77"/>
      <c r="B42" s="115" t="s">
        <v>15</v>
      </c>
      <c r="C42" s="115"/>
      <c r="D42" s="186" t="str">
        <f t="shared" ref="D42:Y42" si="3">IF(COUNTBLANK(D11:D40)=30,"",D41/($N$3*1))</f>
        <v/>
      </c>
      <c r="E42" s="187" t="str">
        <f t="shared" si="3"/>
        <v/>
      </c>
      <c r="F42" s="187" t="str">
        <f t="shared" si="3"/>
        <v/>
      </c>
      <c r="G42" s="188" t="str">
        <f t="shared" si="3"/>
        <v/>
      </c>
      <c r="H42" s="189" t="str">
        <f t="shared" si="3"/>
        <v/>
      </c>
      <c r="I42" s="189" t="str">
        <f t="shared" si="3"/>
        <v/>
      </c>
      <c r="J42" s="186" t="str">
        <f t="shared" si="3"/>
        <v/>
      </c>
      <c r="K42" s="188" t="str">
        <f t="shared" si="3"/>
        <v/>
      </c>
      <c r="L42" s="186" t="str">
        <f t="shared" si="3"/>
        <v/>
      </c>
      <c r="M42" s="188" t="str">
        <f t="shared" si="3"/>
        <v/>
      </c>
      <c r="N42" s="189" t="str">
        <f t="shared" si="3"/>
        <v/>
      </c>
      <c r="O42" s="189" t="str">
        <f t="shared" si="3"/>
        <v/>
      </c>
      <c r="P42" s="189" t="str">
        <f t="shared" si="3"/>
        <v/>
      </c>
      <c r="Q42" s="189" t="str">
        <f t="shared" si="3"/>
        <v/>
      </c>
      <c r="R42" s="186" t="str">
        <f t="shared" si="3"/>
        <v/>
      </c>
      <c r="S42" s="187" t="str">
        <f t="shared" ref="S42:T42" si="4">IF(COUNTBLANK(S11:S40)=30,"",S41/($N$3*1))</f>
        <v/>
      </c>
      <c r="T42" s="188" t="str">
        <f t="shared" si="4"/>
        <v/>
      </c>
      <c r="U42" s="189" t="str">
        <f t="shared" si="3"/>
        <v/>
      </c>
      <c r="V42" s="189" t="str">
        <f t="shared" si="3"/>
        <v/>
      </c>
      <c r="W42" s="186" t="str">
        <f t="shared" si="3"/>
        <v/>
      </c>
      <c r="X42" s="188" t="str">
        <f t="shared" si="3"/>
        <v/>
      </c>
      <c r="Y42" s="190" t="str">
        <f t="shared" si="3"/>
        <v/>
      </c>
      <c r="Z42" s="78"/>
      <c r="AA42" s="78"/>
    </row>
    <row r="43" spans="1:27" s="105" customFormat="1" ht="4.5" customHeight="1" x14ac:dyDescent="0.2">
      <c r="A43" s="104"/>
    </row>
    <row r="44" spans="1:27" s="105" customFormat="1" ht="12" customHeight="1" x14ac:dyDescent="0.25">
      <c r="O44" s="196" t="str">
        <f>IF(SUM(R46:W46)&lt;&gt;SUM(R47:W47),"Anzahl der Halbjahresnoten und Klassenarbeitsnoten sind ungleich","")</f>
        <v/>
      </c>
    </row>
    <row r="45" spans="1:27" s="105" customFormat="1" ht="12" customHeight="1" x14ac:dyDescent="0.25">
      <c r="A45" s="290" t="s">
        <v>27</v>
      </c>
      <c r="B45" s="290"/>
      <c r="C45" s="122"/>
      <c r="E45" s="2"/>
      <c r="F45" s="2"/>
      <c r="G45" s="2"/>
      <c r="H45" s="2"/>
      <c r="I45" s="2"/>
      <c r="J45" s="2"/>
      <c r="K45" s="2"/>
      <c r="O45" s="291" t="s">
        <v>17</v>
      </c>
      <c r="P45" s="292"/>
      <c r="Q45" s="293"/>
      <c r="R45" s="108">
        <v>1</v>
      </c>
      <c r="S45" s="108">
        <v>2</v>
      </c>
      <c r="T45" s="108">
        <v>3</v>
      </c>
      <c r="U45" s="108">
        <v>4</v>
      </c>
      <c r="V45" s="108">
        <v>5</v>
      </c>
      <c r="W45" s="108">
        <v>6</v>
      </c>
      <c r="X45" s="315" t="s">
        <v>18</v>
      </c>
      <c r="Y45" s="316"/>
      <c r="Z45" s="325" t="s">
        <v>218</v>
      </c>
      <c r="AA45" s="326"/>
    </row>
    <row r="46" spans="1:27" s="105" customFormat="1" ht="12" customHeight="1" x14ac:dyDescent="0.2">
      <c r="A46" s="296" t="s">
        <v>16</v>
      </c>
      <c r="B46" s="297"/>
      <c r="C46" s="125"/>
      <c r="D46" s="300" t="s">
        <v>21</v>
      </c>
      <c r="E46" s="301"/>
      <c r="F46" s="301"/>
      <c r="G46" s="301"/>
      <c r="H46" s="301"/>
      <c r="I46" s="301"/>
      <c r="J46" s="301"/>
      <c r="K46" s="302"/>
      <c r="L46" s="126"/>
      <c r="O46" s="291" t="s">
        <v>84</v>
      </c>
      <c r="P46" s="292"/>
      <c r="Q46" s="293"/>
      <c r="R46" s="109" t="str">
        <f>IF(COUNTBLANK($C$11:$C$40)=30,"",COUNTIF($C$11:$C$40,"1"))</f>
        <v/>
      </c>
      <c r="S46" s="109" t="str">
        <f>IF(COUNTBLANK($C$11:$C$40)=30,"",COUNTIF($C$11:$C$40,"2"))</f>
        <v/>
      </c>
      <c r="T46" s="109" t="str">
        <f>IF(COUNTBLANK($C$11:$C$40)=30,"",COUNTIF($C$11:$C$40,"3"))</f>
        <v/>
      </c>
      <c r="U46" s="109" t="str">
        <f>IF(COUNTBLANK($C$11:$C$40)=30,"",COUNTIF($C$11:$C$40,"4"))</f>
        <v/>
      </c>
      <c r="V46" s="109" t="str">
        <f>IF(COUNTBLANK($C$11:$C$40)=30,"",COUNTIF($C$11:$C$40,"5"))</f>
        <v/>
      </c>
      <c r="W46" s="109" t="str">
        <f>IF(COUNTBLANK($C$11:$C$40)=30,"",COUNTIF($C$11:$C$40,"6"))</f>
        <v/>
      </c>
      <c r="X46" s="288" t="str">
        <f>IF(COUNTBLANK($C$11:$C$40)=30,"",(R45*R46+S45*S46+T45*T46+U45*U46+V45*V46+W45*W46)/N3)</f>
        <v/>
      </c>
      <c r="Y46" s="289"/>
      <c r="Z46" s="327"/>
      <c r="AA46" s="328"/>
    </row>
    <row r="47" spans="1:27" s="105" customFormat="1" ht="12" customHeight="1" x14ac:dyDescent="0.2">
      <c r="A47" s="298" t="s">
        <v>19</v>
      </c>
      <c r="B47" s="299"/>
      <c r="C47" s="125"/>
      <c r="D47" s="303" t="s">
        <v>22</v>
      </c>
      <c r="E47" s="304"/>
      <c r="F47" s="304"/>
      <c r="G47" s="304"/>
      <c r="H47" s="304"/>
      <c r="I47" s="304"/>
      <c r="J47" s="304"/>
      <c r="K47" s="305"/>
      <c r="O47" s="291" t="s">
        <v>20</v>
      </c>
      <c r="P47" s="292"/>
      <c r="Q47" s="293"/>
      <c r="R47" s="109" t="str">
        <f>IF(COUNTBLANK($AA$11:$AA$40)=30,"",COUNTIF($AA$11:$AA$40,"1"))</f>
        <v/>
      </c>
      <c r="S47" s="109" t="str">
        <f>IF(COUNTBLANK($AA$11:$AA$40)=30,"",COUNTIF($AA$11:$AA$40,"2"))</f>
        <v/>
      </c>
      <c r="T47" s="109" t="str">
        <f>IF(COUNTBLANK($AA$11:$AA$40)=30,"",COUNTIF($AA$11:$AA$40,"3"))</f>
        <v/>
      </c>
      <c r="U47" s="109" t="str">
        <f>IF(COUNTBLANK($AA$11:$AA$40)=30,"",COUNTIF($AA$11:$AA$40,"4"))</f>
        <v/>
      </c>
      <c r="V47" s="109" t="str">
        <f>IF(COUNTBLANK($AA$11:$AA$40)=30,"",COUNTIF($AA$11:$AA$40,"5"))</f>
        <v/>
      </c>
      <c r="W47" s="109" t="str">
        <f>IF(COUNTBLANK($AA$11:$AA$40)=30,"",COUNTIF($AA$11:$AA$40,"6"))</f>
        <v/>
      </c>
      <c r="X47" s="288" t="str">
        <f>IF(COUNTBLANK($AA$11:$AA$40)=30,"",(R45*R47+S45*S47+T45*T47+U45*U47+V45*V47+W45*W47)/N3)</f>
        <v/>
      </c>
      <c r="Y47" s="289"/>
      <c r="Z47" s="309">
        <f>SUM(R47:W47)-SUM(R46:W46)</f>
        <v>0</v>
      </c>
      <c r="AA47" s="310"/>
    </row>
    <row r="48" spans="1:27" s="105" customFormat="1" x14ac:dyDescent="0.25">
      <c r="A48" s="104"/>
      <c r="E48" s="2"/>
      <c r="F48" s="2"/>
      <c r="G48" s="2"/>
      <c r="H48" s="2"/>
      <c r="I48" s="2"/>
      <c r="J48" s="2"/>
      <c r="K48" s="2"/>
    </row>
    <row r="49" spans="1:27" s="2" customFormat="1" x14ac:dyDescent="0.25">
      <c r="Z49" s="62"/>
      <c r="AA49" s="62"/>
    </row>
    <row r="50" spans="1:27" s="2" customFormat="1" x14ac:dyDescent="0.25"/>
    <row r="51" spans="1:27" s="2" customFormat="1" x14ac:dyDescent="0.25">
      <c r="A51" s="61"/>
    </row>
    <row r="52" spans="1:27" s="2" customFormat="1" x14ac:dyDescent="0.25">
      <c r="A52" s="61"/>
    </row>
    <row r="53" spans="1:27" s="2" customFormat="1" x14ac:dyDescent="0.25">
      <c r="A53" s="61"/>
    </row>
    <row r="54" spans="1:27" x14ac:dyDescent="0.25">
      <c r="A54" s="58"/>
      <c r="B54" s="59"/>
      <c r="C54" s="59"/>
      <c r="D54" s="59"/>
      <c r="E54" s="59"/>
      <c r="F54" s="59"/>
      <c r="G54" s="59"/>
      <c r="H54" s="59"/>
      <c r="I54" s="59"/>
      <c r="J54" s="59"/>
      <c r="K54" s="59"/>
      <c r="L54" s="59"/>
      <c r="M54" s="59"/>
      <c r="N54" s="59"/>
      <c r="O54" s="59"/>
      <c r="P54" s="59"/>
      <c r="Q54" s="59"/>
      <c r="R54" s="59"/>
      <c r="S54" s="59"/>
      <c r="T54" s="59"/>
      <c r="U54" s="59"/>
      <c r="V54" s="59"/>
      <c r="W54" s="59"/>
      <c r="X54" s="59"/>
      <c r="Y54" s="59"/>
      <c r="Z54" s="59"/>
    </row>
    <row r="55" spans="1:27" x14ac:dyDescent="0.25">
      <c r="A55" s="58"/>
      <c r="B55" s="59"/>
      <c r="C55" s="59"/>
      <c r="D55" s="59"/>
      <c r="E55" s="59"/>
      <c r="F55" s="59"/>
      <c r="G55" s="59"/>
      <c r="H55" s="59"/>
      <c r="I55" s="59"/>
      <c r="J55" s="59"/>
      <c r="K55" s="59"/>
      <c r="L55" s="59"/>
      <c r="M55" s="59"/>
      <c r="N55" s="59"/>
      <c r="O55" s="59"/>
      <c r="P55" s="59"/>
      <c r="Q55" s="59"/>
      <c r="R55" s="59"/>
      <c r="S55" s="59"/>
      <c r="T55" s="59"/>
      <c r="U55" s="59"/>
      <c r="V55" s="59"/>
      <c r="W55" s="59"/>
      <c r="X55" s="59"/>
      <c r="Y55" s="59"/>
      <c r="Z55" s="59"/>
    </row>
    <row r="56" spans="1:27" x14ac:dyDescent="0.25">
      <c r="A56" s="58"/>
      <c r="B56" s="59"/>
      <c r="C56" s="59"/>
      <c r="D56" s="59"/>
      <c r="E56" s="59"/>
      <c r="F56" s="59"/>
      <c r="G56" s="59"/>
      <c r="H56" s="59"/>
      <c r="I56" s="59"/>
      <c r="J56" s="59"/>
      <c r="K56" s="59"/>
      <c r="L56" s="59"/>
      <c r="M56" s="59"/>
      <c r="N56" s="59"/>
      <c r="O56" s="59"/>
      <c r="P56" s="59"/>
      <c r="Q56" s="59"/>
      <c r="R56" s="59"/>
      <c r="S56" s="59"/>
      <c r="T56" s="59"/>
      <c r="U56" s="59"/>
      <c r="V56" s="59"/>
      <c r="W56" s="59"/>
      <c r="X56" s="59"/>
      <c r="Y56" s="59"/>
      <c r="Z56" s="59"/>
    </row>
    <row r="57" spans="1:27" x14ac:dyDescent="0.25">
      <c r="A57" s="58"/>
      <c r="B57" s="59"/>
      <c r="C57" s="59"/>
      <c r="D57" s="59"/>
      <c r="E57" s="59"/>
      <c r="F57" s="59"/>
      <c r="G57" s="59"/>
      <c r="H57" s="59"/>
      <c r="I57" s="59"/>
      <c r="J57" s="59"/>
      <c r="K57" s="59"/>
      <c r="L57" s="59"/>
      <c r="M57" s="59"/>
      <c r="N57" s="59"/>
      <c r="O57" s="59"/>
      <c r="P57" s="59"/>
      <c r="Q57" s="59"/>
      <c r="R57" s="59"/>
      <c r="S57" s="59"/>
      <c r="T57" s="59"/>
      <c r="U57" s="59"/>
      <c r="V57" s="59"/>
      <c r="W57" s="59"/>
      <c r="X57" s="59"/>
      <c r="Y57" s="59"/>
      <c r="Z57" s="59"/>
    </row>
    <row r="58" spans="1:27" x14ac:dyDescent="0.25">
      <c r="A58" s="58"/>
      <c r="B58" s="59"/>
      <c r="C58" s="59"/>
      <c r="D58" s="59"/>
      <c r="E58" s="59"/>
      <c r="F58" s="59"/>
      <c r="G58" s="59"/>
      <c r="H58" s="59"/>
      <c r="I58" s="59"/>
      <c r="J58" s="59"/>
      <c r="K58" s="59"/>
      <c r="L58" s="59"/>
      <c r="M58" s="59"/>
      <c r="N58" s="59"/>
      <c r="O58" s="59"/>
      <c r="P58" s="59"/>
      <c r="Q58" s="59"/>
      <c r="R58" s="59"/>
      <c r="S58" s="59"/>
      <c r="T58" s="59"/>
      <c r="U58" s="59"/>
      <c r="V58" s="59"/>
      <c r="W58" s="59"/>
      <c r="X58" s="59"/>
      <c r="Y58" s="59"/>
      <c r="Z58" s="59"/>
    </row>
    <row r="59" spans="1:27" x14ac:dyDescent="0.25">
      <c r="A59" s="58"/>
      <c r="B59" s="59"/>
      <c r="C59" s="59"/>
      <c r="D59" s="59"/>
      <c r="E59" s="59"/>
      <c r="F59" s="59"/>
      <c r="G59" s="59"/>
      <c r="H59" s="59"/>
      <c r="I59" s="59"/>
      <c r="J59" s="59"/>
      <c r="K59" s="59"/>
      <c r="L59" s="59"/>
      <c r="M59" s="59"/>
      <c r="N59" s="59"/>
      <c r="O59" s="59"/>
      <c r="P59" s="59"/>
      <c r="Q59" s="59"/>
      <c r="R59" s="59"/>
      <c r="S59" s="59"/>
      <c r="T59" s="59"/>
      <c r="U59" s="59"/>
      <c r="V59" s="59"/>
      <c r="W59" s="59"/>
      <c r="X59" s="59"/>
      <c r="Y59" s="59"/>
      <c r="Z59" s="59"/>
    </row>
    <row r="60" spans="1:27" x14ac:dyDescent="0.25">
      <c r="A60" s="58"/>
      <c r="B60" s="59"/>
      <c r="C60" s="59"/>
      <c r="D60" s="59"/>
      <c r="E60" s="59"/>
      <c r="F60" s="59"/>
      <c r="G60" s="59"/>
      <c r="H60" s="59"/>
      <c r="I60" s="59"/>
      <c r="J60" s="59"/>
      <c r="K60" s="59"/>
      <c r="L60" s="59"/>
      <c r="M60" s="59"/>
      <c r="N60" s="59"/>
      <c r="O60" s="59"/>
      <c r="P60" s="59"/>
      <c r="Q60" s="59"/>
      <c r="R60" s="59"/>
      <c r="S60" s="59"/>
      <c r="T60" s="59"/>
      <c r="U60" s="59"/>
      <c r="V60" s="59"/>
      <c r="W60" s="59"/>
      <c r="X60" s="59"/>
      <c r="Y60" s="59"/>
      <c r="Z60" s="59"/>
    </row>
    <row r="61" spans="1:27" x14ac:dyDescent="0.25">
      <c r="A61" s="58"/>
      <c r="B61" s="59"/>
      <c r="C61" s="59"/>
      <c r="D61" s="59"/>
      <c r="E61" s="59"/>
      <c r="F61" s="59"/>
      <c r="G61" s="59"/>
      <c r="H61" s="59"/>
      <c r="I61" s="59"/>
      <c r="J61" s="59"/>
      <c r="K61" s="59"/>
      <c r="L61" s="59"/>
      <c r="M61" s="59"/>
      <c r="N61" s="59"/>
      <c r="O61" s="59"/>
      <c r="P61" s="59"/>
      <c r="Q61" s="59"/>
      <c r="R61" s="59"/>
      <c r="S61" s="59"/>
      <c r="T61" s="59"/>
      <c r="U61" s="59"/>
      <c r="V61" s="59"/>
      <c r="W61" s="59"/>
      <c r="X61" s="59"/>
      <c r="Y61" s="59"/>
      <c r="Z61" s="59"/>
    </row>
    <row r="62" spans="1:27" x14ac:dyDescent="0.25">
      <c r="A62" s="58"/>
      <c r="B62" s="59"/>
      <c r="C62" s="59"/>
      <c r="D62" s="59"/>
      <c r="E62" s="59"/>
      <c r="F62" s="59"/>
      <c r="G62" s="59"/>
      <c r="H62" s="59"/>
      <c r="I62" s="59"/>
      <c r="J62" s="59"/>
      <c r="K62" s="59"/>
      <c r="L62" s="59"/>
      <c r="M62" s="59"/>
      <c r="N62" s="59"/>
      <c r="O62" s="59"/>
      <c r="P62" s="59"/>
      <c r="Q62" s="59"/>
      <c r="R62" s="59"/>
      <c r="S62" s="59"/>
      <c r="T62" s="59"/>
      <c r="U62" s="59"/>
      <c r="V62" s="59"/>
      <c r="W62" s="59"/>
      <c r="X62" s="59"/>
      <c r="Y62" s="59"/>
      <c r="Z62" s="59"/>
    </row>
    <row r="63" spans="1:27" x14ac:dyDescent="0.25">
      <c r="A63" s="58"/>
      <c r="B63" s="59"/>
      <c r="C63" s="59"/>
      <c r="D63" s="59"/>
      <c r="E63" s="59"/>
      <c r="F63" s="59"/>
      <c r="G63" s="59"/>
      <c r="H63" s="59"/>
      <c r="I63" s="59"/>
      <c r="J63" s="59"/>
      <c r="K63" s="59"/>
      <c r="L63" s="59"/>
      <c r="M63" s="59"/>
      <c r="N63" s="59"/>
      <c r="O63" s="59"/>
      <c r="P63" s="59"/>
      <c r="Q63" s="59"/>
      <c r="R63" s="59"/>
      <c r="S63" s="59"/>
      <c r="T63" s="59"/>
      <c r="U63" s="59"/>
      <c r="V63" s="59"/>
      <c r="W63" s="59"/>
      <c r="X63" s="59"/>
      <c r="Y63" s="59"/>
      <c r="Z63" s="59"/>
    </row>
    <row r="64" spans="1:27" x14ac:dyDescent="0.25">
      <c r="A64" s="58"/>
      <c r="B64" s="59"/>
      <c r="C64" s="59"/>
      <c r="D64" s="59"/>
      <c r="E64" s="59"/>
      <c r="F64" s="59"/>
      <c r="G64" s="59"/>
      <c r="H64" s="59"/>
      <c r="I64" s="59"/>
      <c r="J64" s="59"/>
      <c r="K64" s="59"/>
      <c r="L64" s="59"/>
      <c r="M64" s="59"/>
      <c r="N64" s="59"/>
      <c r="O64" s="59"/>
      <c r="P64" s="59"/>
      <c r="Q64" s="59"/>
      <c r="R64" s="59"/>
      <c r="S64" s="59"/>
      <c r="T64" s="59"/>
      <c r="U64" s="59"/>
      <c r="V64" s="59"/>
      <c r="W64" s="59"/>
      <c r="X64" s="59"/>
      <c r="Y64" s="59"/>
      <c r="Z64" s="59"/>
    </row>
    <row r="65" spans="1:26" x14ac:dyDescent="0.25">
      <c r="A65" s="58"/>
      <c r="B65" s="59"/>
      <c r="C65" s="59"/>
      <c r="D65" s="59"/>
      <c r="E65" s="59"/>
      <c r="F65" s="59"/>
      <c r="G65" s="59"/>
      <c r="H65" s="59"/>
      <c r="I65" s="59"/>
      <c r="J65" s="59"/>
      <c r="K65" s="59"/>
      <c r="L65" s="59"/>
      <c r="M65" s="59"/>
      <c r="N65" s="59"/>
      <c r="O65" s="59"/>
      <c r="P65" s="59"/>
      <c r="Q65" s="59"/>
      <c r="R65" s="59"/>
      <c r="S65" s="59"/>
      <c r="T65" s="59"/>
      <c r="U65" s="59"/>
      <c r="V65" s="59"/>
      <c r="W65" s="59"/>
      <c r="X65" s="59"/>
      <c r="Y65" s="59"/>
      <c r="Z65" s="59"/>
    </row>
    <row r="66" spans="1:26" x14ac:dyDescent="0.25">
      <c r="A66" s="58"/>
      <c r="B66" s="59"/>
      <c r="C66" s="59"/>
      <c r="D66" s="59"/>
      <c r="E66" s="59"/>
      <c r="F66" s="59"/>
      <c r="G66" s="59"/>
      <c r="H66" s="59"/>
      <c r="I66" s="59"/>
      <c r="J66" s="59"/>
      <c r="K66" s="59"/>
      <c r="L66" s="59"/>
      <c r="M66" s="59"/>
      <c r="N66" s="59"/>
      <c r="O66" s="59"/>
      <c r="P66" s="59"/>
      <c r="Q66" s="59"/>
      <c r="R66" s="59"/>
      <c r="S66" s="59"/>
      <c r="T66" s="59"/>
      <c r="U66" s="59"/>
      <c r="V66" s="59"/>
      <c r="W66" s="59"/>
      <c r="X66" s="59"/>
      <c r="Y66" s="59"/>
      <c r="Z66" s="59"/>
    </row>
    <row r="67" spans="1:26" x14ac:dyDescent="0.25">
      <c r="A67" s="58"/>
      <c r="B67" s="59"/>
      <c r="C67" s="59"/>
      <c r="D67" s="59"/>
      <c r="E67" s="59"/>
      <c r="F67" s="59"/>
      <c r="G67" s="59"/>
      <c r="H67" s="59"/>
      <c r="I67" s="59"/>
      <c r="J67" s="59"/>
      <c r="K67" s="59"/>
      <c r="L67" s="59"/>
      <c r="M67" s="59"/>
      <c r="N67" s="59"/>
      <c r="O67" s="59"/>
      <c r="P67" s="59"/>
      <c r="Q67" s="59"/>
      <c r="R67" s="59"/>
      <c r="S67" s="59"/>
      <c r="T67" s="59"/>
      <c r="U67" s="59"/>
      <c r="V67" s="59"/>
      <c r="W67" s="59"/>
      <c r="X67" s="59"/>
      <c r="Y67" s="59"/>
      <c r="Z67" s="59"/>
    </row>
    <row r="68" spans="1:26" x14ac:dyDescent="0.25">
      <c r="A68" s="58"/>
      <c r="B68" s="59"/>
      <c r="C68" s="59"/>
      <c r="D68" s="59"/>
      <c r="E68" s="59"/>
      <c r="F68" s="59"/>
      <c r="G68" s="59"/>
      <c r="H68" s="59"/>
      <c r="I68" s="59"/>
      <c r="J68" s="59"/>
      <c r="K68" s="59"/>
      <c r="L68" s="59"/>
      <c r="M68" s="59"/>
      <c r="N68" s="59"/>
      <c r="O68" s="59"/>
      <c r="P68" s="59"/>
      <c r="Q68" s="59"/>
      <c r="R68" s="59"/>
      <c r="S68" s="59"/>
      <c r="T68" s="59"/>
      <c r="U68" s="59"/>
      <c r="V68" s="59"/>
      <c r="W68" s="59"/>
      <c r="X68" s="59"/>
      <c r="Y68" s="59"/>
      <c r="Z68" s="59"/>
    </row>
    <row r="69" spans="1:26" x14ac:dyDescent="0.25">
      <c r="A69" s="58"/>
      <c r="B69" s="59"/>
      <c r="C69" s="59"/>
      <c r="D69" s="59"/>
      <c r="E69" s="59"/>
      <c r="F69" s="59"/>
      <c r="G69" s="59"/>
      <c r="H69" s="59"/>
      <c r="I69" s="59"/>
      <c r="J69" s="59"/>
      <c r="K69" s="59"/>
      <c r="L69" s="59"/>
      <c r="M69" s="59"/>
      <c r="N69" s="59"/>
      <c r="O69" s="59"/>
      <c r="P69" s="59"/>
      <c r="Q69" s="59"/>
      <c r="R69" s="59"/>
      <c r="S69" s="59"/>
      <c r="T69" s="59"/>
      <c r="U69" s="59"/>
      <c r="V69" s="59"/>
      <c r="W69" s="59"/>
      <c r="X69" s="59"/>
      <c r="Y69" s="59"/>
      <c r="Z69" s="59"/>
    </row>
    <row r="70" spans="1:26" x14ac:dyDescent="0.25">
      <c r="A70" s="58"/>
      <c r="B70" s="59"/>
      <c r="C70" s="59"/>
      <c r="D70" s="59"/>
      <c r="E70" s="59"/>
      <c r="F70" s="59"/>
      <c r="G70" s="59"/>
      <c r="H70" s="59"/>
      <c r="I70" s="59"/>
      <c r="J70" s="59"/>
      <c r="K70" s="59"/>
      <c r="L70" s="59"/>
      <c r="M70" s="59"/>
      <c r="N70" s="59"/>
      <c r="O70" s="59"/>
      <c r="P70" s="59"/>
      <c r="Q70" s="59"/>
      <c r="R70" s="59"/>
      <c r="S70" s="59"/>
      <c r="T70" s="59"/>
      <c r="U70" s="59"/>
      <c r="V70" s="59"/>
      <c r="W70" s="59"/>
      <c r="X70" s="59"/>
      <c r="Y70" s="59"/>
      <c r="Z70" s="59"/>
    </row>
  </sheetData>
  <sheetProtection sheet="1" objects="1" scenarios="1"/>
  <mergeCells count="23">
    <mergeCell ref="Z45:AA46"/>
    <mergeCell ref="R5:T5"/>
    <mergeCell ref="A7:C9"/>
    <mergeCell ref="D5:H5"/>
    <mergeCell ref="N5:O5"/>
    <mergeCell ref="I5:M5"/>
    <mergeCell ref="P5:Q5"/>
    <mergeCell ref="X47:Y47"/>
    <mergeCell ref="A45:B45"/>
    <mergeCell ref="O45:Q45"/>
    <mergeCell ref="O47:Q47"/>
    <mergeCell ref="Z5:Z8"/>
    <mergeCell ref="A46:B46"/>
    <mergeCell ref="A47:B47"/>
    <mergeCell ref="D46:K46"/>
    <mergeCell ref="D47:K47"/>
    <mergeCell ref="D10:Y10"/>
    <mergeCell ref="O46:Q46"/>
    <mergeCell ref="X46:Y46"/>
    <mergeCell ref="Z47:AA47"/>
    <mergeCell ref="AA9:AA10"/>
    <mergeCell ref="AA5:AA8"/>
    <mergeCell ref="X45:Y45"/>
  </mergeCells>
  <dataValidations count="1">
    <dataValidation type="whole" allowBlank="1" showInputMessage="1" showErrorMessage="1" error="Sie dürfen nur die Zahlen 0 oder 1 eingeben!" sqref="D11:Y40">
      <formula1>0</formula1>
      <formula2>1</formula2>
    </dataValidation>
  </dataValidations>
  <pageMargins left="0.31496062992125984" right="0.31496062992125984" top="0.59055118110236227" bottom="0.19685039370078741" header="0" footer="0"/>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O95"/>
  <sheetViews>
    <sheetView showGridLines="0" topLeftCell="A10" zoomScale="130" zoomScaleNormal="130" workbookViewId="0">
      <selection activeCell="A3" sqref="A3"/>
    </sheetView>
  </sheetViews>
  <sheetFormatPr baseColWidth="10" defaultColWidth="11.42578125" defaultRowHeight="15" x14ac:dyDescent="0.25"/>
  <cols>
    <col min="1" max="1" width="3.42578125" customWidth="1"/>
    <col min="2" max="8" width="6.7109375" customWidth="1"/>
    <col min="9" max="9" width="6.42578125" customWidth="1"/>
    <col min="10" max="10" width="8.85546875" customWidth="1"/>
    <col min="11" max="12" width="6.7109375" customWidth="1"/>
    <col min="14" max="14" width="4.28515625" customWidth="1"/>
    <col min="15" max="15" width="17.42578125" customWidth="1"/>
  </cols>
  <sheetData>
    <row r="1" spans="1:15" ht="57.75" customHeight="1" x14ac:dyDescent="0.25">
      <c r="A1" s="329" t="s">
        <v>98</v>
      </c>
      <c r="B1" s="329"/>
      <c r="C1" s="329"/>
      <c r="D1" s="329"/>
      <c r="E1" s="329"/>
      <c r="F1" s="329"/>
      <c r="G1" s="329"/>
      <c r="H1" s="329"/>
      <c r="I1" s="329"/>
      <c r="J1" s="329"/>
      <c r="K1" s="329"/>
      <c r="L1" s="329"/>
      <c r="M1" s="329"/>
      <c r="N1" s="329"/>
      <c r="O1" s="137"/>
    </row>
    <row r="2" spans="1:15" ht="28.5" customHeight="1" x14ac:dyDescent="0.25">
      <c r="A2" s="330" t="str">
        <f>K_Dat!C13</f>
        <v xml:space="preserve">Klasse </v>
      </c>
      <c r="B2" s="330"/>
      <c r="C2" s="330"/>
      <c r="D2" s="330"/>
      <c r="E2" s="330"/>
      <c r="F2" s="330"/>
      <c r="G2" s="330"/>
      <c r="H2" s="330"/>
      <c r="I2" s="330"/>
      <c r="J2" s="330"/>
      <c r="K2" s="330"/>
      <c r="L2" s="330"/>
      <c r="M2" s="330"/>
      <c r="N2" s="330"/>
      <c r="O2" s="138"/>
    </row>
    <row r="3" spans="1:15" ht="6" customHeight="1" x14ac:dyDescent="0.25">
      <c r="A3" s="138"/>
      <c r="B3" s="139"/>
      <c r="C3" s="138"/>
      <c r="D3" s="138"/>
      <c r="E3" s="138"/>
      <c r="F3" s="138"/>
      <c r="G3" s="138"/>
      <c r="H3" s="138"/>
      <c r="I3" s="138"/>
      <c r="J3" s="138"/>
      <c r="M3" s="140"/>
      <c r="N3" s="138"/>
      <c r="O3" s="138"/>
    </row>
    <row r="4" spans="1:15" ht="14.25" customHeight="1" x14ac:dyDescent="0.25">
      <c r="A4" s="138"/>
      <c r="N4" s="138"/>
      <c r="O4" s="138"/>
    </row>
    <row r="5" spans="1:15" ht="14.25" customHeight="1" x14ac:dyDescent="0.25">
      <c r="A5" s="138"/>
      <c r="B5" s="331" t="s">
        <v>92</v>
      </c>
      <c r="C5" s="331"/>
      <c r="D5" s="331"/>
      <c r="E5" s="331"/>
      <c r="F5" s="331"/>
      <c r="G5" s="331"/>
      <c r="H5" s="331"/>
      <c r="I5" s="331"/>
      <c r="J5" s="331"/>
      <c r="K5" s="331"/>
      <c r="L5" s="331"/>
      <c r="M5" s="331"/>
      <c r="N5" s="138"/>
      <c r="O5" s="138"/>
    </row>
    <row r="6" spans="1:15" ht="9" customHeight="1" x14ac:dyDescent="0.25">
      <c r="A6" s="138"/>
      <c r="N6" s="138"/>
      <c r="O6" s="138"/>
    </row>
    <row r="7" spans="1:15" ht="15" customHeight="1" x14ac:dyDescent="0.25">
      <c r="A7" s="141" t="s">
        <v>93</v>
      </c>
      <c r="B7" s="142"/>
      <c r="C7" s="143"/>
      <c r="D7" s="143"/>
      <c r="E7" s="143"/>
      <c r="F7" s="143"/>
      <c r="G7" s="143"/>
      <c r="H7" s="143"/>
      <c r="I7" s="138"/>
      <c r="J7" s="138"/>
      <c r="K7" s="332" t="e">
        <f>"Durchschnitt: "&amp;IF(K_Dat!V4=0,"",TEXT(K_Dat!V4,"0,00"))</f>
        <v>#VALUE!</v>
      </c>
      <c r="L7" s="332"/>
      <c r="M7" s="332"/>
      <c r="N7" s="144"/>
      <c r="O7" s="138"/>
    </row>
    <row r="8" spans="1:15" ht="15" customHeight="1" x14ac:dyDescent="0.25">
      <c r="A8" s="138"/>
      <c r="B8" s="333" t="s">
        <v>17</v>
      </c>
      <c r="C8" s="334"/>
      <c r="D8" s="145">
        <v>1</v>
      </c>
      <c r="E8" s="145">
        <v>2</v>
      </c>
      <c r="F8" s="145">
        <v>3</v>
      </c>
      <c r="G8" s="145">
        <v>4</v>
      </c>
      <c r="H8" s="145">
        <v>5</v>
      </c>
      <c r="I8" s="146">
        <v>6</v>
      </c>
      <c r="J8" s="138"/>
      <c r="K8" s="332"/>
      <c r="L8" s="332"/>
      <c r="M8" s="332"/>
      <c r="N8" s="144"/>
      <c r="O8" s="138"/>
    </row>
    <row r="9" spans="1:15" ht="3.95" customHeight="1" x14ac:dyDescent="0.25">
      <c r="A9" s="147"/>
      <c r="B9" s="348" t="s">
        <v>94</v>
      </c>
      <c r="C9" s="349"/>
      <c r="D9" s="335" t="str">
        <f>IF(K_Dat!O4=0,"—",K_Dat!O4)</f>
        <v>—</v>
      </c>
      <c r="E9" s="335" t="str">
        <f>IF(K_Dat!P4=0,"—",K_Dat!P4)</f>
        <v>—</v>
      </c>
      <c r="F9" s="335" t="str">
        <f>IF(K_Dat!Q4=0,"—",K_Dat!Q4)</f>
        <v>—</v>
      </c>
      <c r="G9" s="335" t="str">
        <f>IF(K_Dat!R4=0,"—",K_Dat!R4)</f>
        <v>—</v>
      </c>
      <c r="H9" s="335" t="str">
        <f>IF(K_Dat!S4=0,"—",K_Dat!S4)</f>
        <v>—</v>
      </c>
      <c r="I9" s="337" t="str">
        <f>IF(K_Dat!T4=0,"—",K_Dat!T4)</f>
        <v>—</v>
      </c>
      <c r="J9" s="339" t="s">
        <v>95</v>
      </c>
      <c r="K9" s="339"/>
      <c r="L9" s="138"/>
      <c r="M9" s="138"/>
      <c r="O9" s="138"/>
    </row>
    <row r="10" spans="1:15" ht="15" customHeight="1" x14ac:dyDescent="0.25">
      <c r="A10" s="148"/>
      <c r="B10" s="333"/>
      <c r="C10" s="334"/>
      <c r="D10" s="336"/>
      <c r="E10" s="336"/>
      <c r="F10" s="336"/>
      <c r="G10" s="336"/>
      <c r="H10" s="336"/>
      <c r="I10" s="338"/>
      <c r="J10" s="339"/>
      <c r="K10" s="339"/>
      <c r="L10" s="138"/>
      <c r="M10" s="149"/>
      <c r="O10" s="138"/>
    </row>
    <row r="11" spans="1:15" ht="3.95" customHeight="1" x14ac:dyDescent="0.25">
      <c r="A11" s="148"/>
      <c r="B11" s="340" t="s">
        <v>96</v>
      </c>
      <c r="C11" s="341"/>
      <c r="D11" s="344" t="str">
        <f>IF(K_Dat!O8=0,"—",K_Dat!O8)</f>
        <v>—</v>
      </c>
      <c r="E11" s="344" t="str">
        <f>IF(K_Dat!P8=0,"—",K_Dat!P8)</f>
        <v>—</v>
      </c>
      <c r="F11" s="344" t="str">
        <f>IF(K_Dat!Q8=0,"—",K_Dat!Q8)</f>
        <v>—</v>
      </c>
      <c r="G11" s="344" t="str">
        <f>IF(K_Dat!R8=0,"—",K_Dat!R8)</f>
        <v>—</v>
      </c>
      <c r="H11" s="344" t="str">
        <f>IF(K_Dat!S8=0,"—",K_Dat!S8)</f>
        <v>—</v>
      </c>
      <c r="I11" s="346" t="str">
        <f>IF(K_Dat!T8=0,"—",K_Dat!T8)</f>
        <v>—</v>
      </c>
      <c r="J11" s="339"/>
      <c r="K11" s="339"/>
      <c r="L11" s="138"/>
      <c r="M11" s="149"/>
      <c r="O11" s="138"/>
    </row>
    <row r="12" spans="1:15" ht="15" customHeight="1" x14ac:dyDescent="0.25">
      <c r="A12" s="148"/>
      <c r="B12" s="342"/>
      <c r="C12" s="343"/>
      <c r="D12" s="345"/>
      <c r="E12" s="345"/>
      <c r="F12" s="345"/>
      <c r="G12" s="345"/>
      <c r="H12" s="345"/>
      <c r="I12" s="347"/>
      <c r="J12" s="339"/>
      <c r="K12" s="339"/>
      <c r="L12" s="138"/>
      <c r="M12" s="149"/>
      <c r="O12" s="138"/>
    </row>
    <row r="13" spans="1:15" ht="5.25" customHeight="1" x14ac:dyDescent="0.25">
      <c r="A13" s="148"/>
      <c r="B13" s="150"/>
      <c r="C13" s="151"/>
      <c r="D13" s="151"/>
      <c r="E13" s="151"/>
      <c r="F13" s="151"/>
      <c r="G13" s="151"/>
      <c r="H13" s="151"/>
      <c r="I13" s="152"/>
      <c r="J13" s="152"/>
      <c r="K13" s="152"/>
      <c r="L13" s="150"/>
      <c r="M13" s="153"/>
      <c r="O13" s="138"/>
    </row>
    <row r="14" spans="1:15" ht="21" customHeight="1" x14ac:dyDescent="0.25">
      <c r="A14" s="148"/>
      <c r="B14" s="150"/>
      <c r="C14" s="151"/>
      <c r="D14" s="151"/>
      <c r="E14" s="151"/>
      <c r="F14" s="151"/>
      <c r="G14" s="151"/>
      <c r="H14" s="151"/>
      <c r="I14" s="152"/>
      <c r="J14" s="152"/>
      <c r="K14" s="152"/>
      <c r="L14" s="150"/>
      <c r="M14" s="153"/>
      <c r="O14" s="138"/>
    </row>
    <row r="15" spans="1:15" ht="15" customHeight="1" x14ac:dyDescent="0.25">
      <c r="A15" s="141" t="s">
        <v>97</v>
      </c>
      <c r="B15" s="142"/>
      <c r="C15" s="143"/>
      <c r="D15" s="143"/>
      <c r="E15" s="143"/>
      <c r="F15" s="143"/>
      <c r="G15" s="143"/>
      <c r="H15" s="143"/>
      <c r="I15" s="138"/>
      <c r="J15" s="138"/>
      <c r="K15" s="332" t="e">
        <f>"Durchschnitt: "&amp;IF(K_Dat!V5=0,"",TEXT(K_Dat!V5,"0,00"))</f>
        <v>#VALUE!</v>
      </c>
      <c r="L15" s="332"/>
      <c r="M15" s="332"/>
      <c r="O15" s="138"/>
    </row>
    <row r="16" spans="1:15" ht="12.75" customHeight="1" x14ac:dyDescent="0.25">
      <c r="A16" s="154"/>
      <c r="B16" s="333" t="s">
        <v>17</v>
      </c>
      <c r="C16" s="334"/>
      <c r="D16" s="145">
        <v>1</v>
      </c>
      <c r="E16" s="145">
        <v>2</v>
      </c>
      <c r="F16" s="145">
        <v>3</v>
      </c>
      <c r="G16" s="145">
        <v>4</v>
      </c>
      <c r="H16" s="145">
        <v>5</v>
      </c>
      <c r="I16" s="146">
        <v>6</v>
      </c>
      <c r="J16" s="138"/>
      <c r="K16" s="332"/>
      <c r="L16" s="332"/>
      <c r="M16" s="332"/>
      <c r="O16" s="138"/>
    </row>
    <row r="17" spans="1:15" ht="5.25" customHeight="1" x14ac:dyDescent="0.25">
      <c r="A17" s="155"/>
      <c r="B17" s="348" t="s">
        <v>94</v>
      </c>
      <c r="C17" s="349"/>
      <c r="D17" s="335" t="str">
        <f>IF(K_Dat!O5=0,"—",K_Dat!O5)</f>
        <v>—</v>
      </c>
      <c r="E17" s="335" t="str">
        <f>IF(K_Dat!P5=0,"—",K_Dat!P5)</f>
        <v>—</v>
      </c>
      <c r="F17" s="335" t="str">
        <f>IF(K_Dat!Q5=0,"—",K_Dat!Q5)</f>
        <v>—</v>
      </c>
      <c r="G17" s="335" t="str">
        <f>IF(K_Dat!R5=0,"—",K_Dat!R5)</f>
        <v>—</v>
      </c>
      <c r="H17" s="335" t="str">
        <f>IF(K_Dat!S5=0,"—",K_Dat!S5)</f>
        <v>—</v>
      </c>
      <c r="I17" s="337" t="str">
        <f>IF(K_Dat!T5=0,"—",K_Dat!T5)</f>
        <v>—</v>
      </c>
      <c r="J17" s="350" t="s">
        <v>95</v>
      </c>
      <c r="K17" s="350"/>
      <c r="L17" s="142"/>
      <c r="M17" s="156"/>
      <c r="O17" s="138"/>
    </row>
    <row r="18" spans="1:15" ht="12.75" customHeight="1" x14ac:dyDescent="0.25">
      <c r="A18" s="148"/>
      <c r="B18" s="333"/>
      <c r="C18" s="334"/>
      <c r="D18" s="336"/>
      <c r="E18" s="336"/>
      <c r="F18" s="336"/>
      <c r="G18" s="336"/>
      <c r="H18" s="336"/>
      <c r="I18" s="338"/>
      <c r="J18" s="350"/>
      <c r="K18" s="350"/>
      <c r="L18" s="142"/>
      <c r="M18" s="157"/>
      <c r="O18" s="138"/>
    </row>
    <row r="19" spans="1:15" ht="5.25" customHeight="1" x14ac:dyDescent="0.25">
      <c r="A19" s="148"/>
      <c r="B19" s="340" t="s">
        <v>96</v>
      </c>
      <c r="C19" s="341"/>
      <c r="D19" s="354" t="str">
        <f>IF(K_Dat!O9=0,"—",K_Dat!O9)</f>
        <v>—</v>
      </c>
      <c r="E19" s="354" t="str">
        <f>IF(K_Dat!P9=0,"—",K_Dat!P9)</f>
        <v>—</v>
      </c>
      <c r="F19" s="354" t="str">
        <f>IF(K_Dat!Q9=0,"—",K_Dat!Q9)</f>
        <v>—</v>
      </c>
      <c r="G19" s="354" t="str">
        <f>IF(K_Dat!R9=0,"—",K_Dat!R9)</f>
        <v>—</v>
      </c>
      <c r="H19" s="354" t="str">
        <f>IF(K_Dat!S9=0,"—",K_Dat!S9)</f>
        <v>—</v>
      </c>
      <c r="I19" s="352" t="str">
        <f>IF(K_Dat!T9=0,"—",K_Dat!T9)</f>
        <v>—</v>
      </c>
      <c r="J19" s="350"/>
      <c r="K19" s="350"/>
      <c r="L19" s="142"/>
      <c r="M19" s="158"/>
      <c r="O19" s="138"/>
    </row>
    <row r="20" spans="1:15" ht="12.75" customHeight="1" x14ac:dyDescent="0.25">
      <c r="A20" s="148"/>
      <c r="B20" s="342"/>
      <c r="C20" s="343"/>
      <c r="D20" s="355"/>
      <c r="E20" s="355"/>
      <c r="F20" s="355"/>
      <c r="G20" s="355"/>
      <c r="H20" s="355"/>
      <c r="I20" s="353"/>
      <c r="J20" s="350"/>
      <c r="K20" s="350"/>
      <c r="L20" s="142"/>
      <c r="M20" s="158"/>
      <c r="O20" s="138"/>
    </row>
    <row r="21" spans="1:15" ht="12" customHeight="1" x14ac:dyDescent="0.25">
      <c r="A21" s="148"/>
      <c r="B21" s="159"/>
      <c r="C21" s="159"/>
      <c r="D21" s="160"/>
      <c r="E21" s="160"/>
      <c r="F21" s="160"/>
      <c r="G21" s="160"/>
      <c r="H21" s="160"/>
      <c r="I21" s="160"/>
      <c r="J21" s="161"/>
      <c r="K21" s="161"/>
      <c r="L21" s="142"/>
      <c r="M21" s="158"/>
      <c r="O21" s="138"/>
    </row>
    <row r="22" spans="1:15" x14ac:dyDescent="0.25">
      <c r="B22" s="331" t="s">
        <v>45</v>
      </c>
      <c r="C22" s="331"/>
      <c r="D22" s="331"/>
      <c r="E22" s="331"/>
      <c r="F22" s="331"/>
      <c r="G22" s="331"/>
      <c r="H22" s="331"/>
      <c r="I22" s="331"/>
      <c r="J22" s="331"/>
      <c r="K22" s="331"/>
      <c r="L22" s="331"/>
      <c r="M22" s="331"/>
    </row>
    <row r="23" spans="1:15" x14ac:dyDescent="0.25">
      <c r="B23" s="272" t="s">
        <v>30</v>
      </c>
      <c r="C23" s="271"/>
      <c r="D23" s="271"/>
      <c r="E23" s="271"/>
      <c r="F23" s="271"/>
      <c r="G23" s="271"/>
      <c r="H23" s="271"/>
      <c r="I23" s="271"/>
      <c r="J23" s="272" t="s">
        <v>29</v>
      </c>
      <c r="K23" s="271"/>
      <c r="L23" s="271"/>
      <c r="M23" s="271"/>
    </row>
    <row r="24" spans="1:15" ht="5.25" customHeight="1" x14ac:dyDescent="0.25"/>
    <row r="25" spans="1:15" x14ac:dyDescent="0.25">
      <c r="B25" s="20"/>
      <c r="C25" t="s">
        <v>16</v>
      </c>
      <c r="J25" s="24"/>
      <c r="K25" t="s">
        <v>40</v>
      </c>
    </row>
    <row r="26" spans="1:15" ht="5.25" customHeight="1" x14ac:dyDescent="0.25">
      <c r="B26" s="28"/>
      <c r="C26" s="27"/>
      <c r="J26" s="27"/>
      <c r="K26" s="27"/>
    </row>
    <row r="27" spans="1:15" x14ac:dyDescent="0.25">
      <c r="B27" s="21"/>
      <c r="C27" t="s">
        <v>19</v>
      </c>
      <c r="J27" s="26"/>
      <c r="K27" t="s">
        <v>41</v>
      </c>
    </row>
    <row r="28" spans="1:15" ht="5.25" customHeight="1" x14ac:dyDescent="0.25">
      <c r="J28" s="27"/>
      <c r="K28" s="27"/>
    </row>
    <row r="29" spans="1:15" x14ac:dyDescent="0.25">
      <c r="B29" s="22"/>
      <c r="C29" t="s">
        <v>21</v>
      </c>
      <c r="J29" s="25"/>
      <c r="K29" t="s">
        <v>42</v>
      </c>
    </row>
    <row r="30" spans="1:15" ht="5.25" customHeight="1" x14ac:dyDescent="0.25">
      <c r="B30" s="28"/>
      <c r="C30" s="27"/>
    </row>
    <row r="31" spans="1:15" x14ac:dyDescent="0.25">
      <c r="B31" s="23"/>
      <c r="C31" t="s">
        <v>22</v>
      </c>
    </row>
    <row r="32" spans="1:15" ht="10.5" customHeight="1" x14ac:dyDescent="0.25"/>
    <row r="33" spans="2:13" ht="15.75" x14ac:dyDescent="0.25">
      <c r="B33" s="351" t="s">
        <v>201</v>
      </c>
      <c r="C33" s="351"/>
      <c r="D33" s="351"/>
      <c r="E33" s="351"/>
      <c r="F33" s="351"/>
      <c r="G33" s="351"/>
      <c r="H33" s="351"/>
      <c r="I33" s="351"/>
      <c r="J33" s="351"/>
      <c r="K33" s="351"/>
      <c r="L33" s="351"/>
      <c r="M33" s="351"/>
    </row>
    <row r="34" spans="2:13" ht="9" customHeight="1" x14ac:dyDescent="0.25"/>
    <row r="35" spans="2:13" ht="15" customHeight="1" x14ac:dyDescent="0.25"/>
    <row r="50" spans="2:14" x14ac:dyDescent="0.25">
      <c r="N50" s="162"/>
    </row>
    <row r="51" spans="2:14" x14ac:dyDescent="0.25">
      <c r="N51" s="162"/>
    </row>
    <row r="60" spans="2:14" ht="15.75" x14ac:dyDescent="0.25">
      <c r="B60" s="351" t="s">
        <v>200</v>
      </c>
      <c r="C60" s="351"/>
      <c r="D60" s="351"/>
      <c r="E60" s="351"/>
      <c r="F60" s="351"/>
      <c r="G60" s="351"/>
      <c r="H60" s="351"/>
      <c r="I60" s="351"/>
      <c r="J60" s="351"/>
      <c r="K60" s="351"/>
      <c r="L60" s="351"/>
      <c r="M60" s="351"/>
    </row>
    <row r="61" spans="2:14" ht="6" customHeight="1" x14ac:dyDescent="0.25"/>
    <row r="94" spans="2:13" ht="6.75" customHeight="1" x14ac:dyDescent="0.25"/>
    <row r="95" spans="2:13" ht="15.75" x14ac:dyDescent="0.25">
      <c r="B95" s="351" t="s">
        <v>210</v>
      </c>
      <c r="C95" s="351"/>
      <c r="D95" s="351"/>
      <c r="E95" s="351"/>
      <c r="F95" s="351"/>
      <c r="G95" s="351"/>
      <c r="H95" s="351"/>
      <c r="I95" s="351"/>
      <c r="J95" s="351"/>
      <c r="K95" s="351"/>
      <c r="L95" s="351"/>
      <c r="M95" s="351"/>
    </row>
  </sheetData>
  <sheetProtection sheet="1" objects="1" scenarios="1"/>
  <mergeCells count="41">
    <mergeCell ref="B33:M33"/>
    <mergeCell ref="B60:M60"/>
    <mergeCell ref="B95:M95"/>
    <mergeCell ref="B22:M22"/>
    <mergeCell ref="I19:I20"/>
    <mergeCell ref="B19:C20"/>
    <mergeCell ref="D19:D20"/>
    <mergeCell ref="E19:E20"/>
    <mergeCell ref="F19:F20"/>
    <mergeCell ref="G19:G20"/>
    <mergeCell ref="H19:H20"/>
    <mergeCell ref="K15:M16"/>
    <mergeCell ref="B16:C16"/>
    <mergeCell ref="B17:C18"/>
    <mergeCell ref="D17:D18"/>
    <mergeCell ref="E17:E18"/>
    <mergeCell ref="F17:F18"/>
    <mergeCell ref="G17:G18"/>
    <mergeCell ref="H17:H18"/>
    <mergeCell ref="I17:I18"/>
    <mergeCell ref="J17:K20"/>
    <mergeCell ref="H9:H10"/>
    <mergeCell ref="I9:I10"/>
    <mergeCell ref="J9:K12"/>
    <mergeCell ref="B11:C12"/>
    <mergeCell ref="D11:D12"/>
    <mergeCell ref="E11:E12"/>
    <mergeCell ref="F11:F12"/>
    <mergeCell ref="G11:G12"/>
    <mergeCell ref="H11:H12"/>
    <mergeCell ref="I11:I12"/>
    <mergeCell ref="B9:C10"/>
    <mergeCell ref="D9:D10"/>
    <mergeCell ref="E9:E10"/>
    <mergeCell ref="F9:F10"/>
    <mergeCell ref="G9:G10"/>
    <mergeCell ref="A1:N1"/>
    <mergeCell ref="A2:N2"/>
    <mergeCell ref="B5:M5"/>
    <mergeCell ref="K7:M8"/>
    <mergeCell ref="B8:C8"/>
  </mergeCells>
  <printOptions horizontalCentered="1"/>
  <pageMargins left="0.59055118110236227" right="0.39370078740157483" top="0.59055118110236227" bottom="0.59055118110236227" header="0.31496062992125984" footer="0.31496062992125984"/>
  <pageSetup paperSize="9" scale="95" orientation="portrait" r:id="rId1"/>
  <headerFooter>
    <oddFooter>&amp;C&amp;10Seite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J54"/>
  <sheetViews>
    <sheetView showGridLines="0" showZeros="0" workbookViewId="0">
      <selection activeCell="G7" sqref="G7"/>
    </sheetView>
  </sheetViews>
  <sheetFormatPr baseColWidth="10" defaultColWidth="11.42578125" defaultRowHeight="15" x14ac:dyDescent="0.25"/>
  <cols>
    <col min="1" max="1" width="3.85546875" style="47" customWidth="1"/>
    <col min="2" max="2" width="81.28515625" style="6" customWidth="1"/>
    <col min="3" max="3" width="6.140625" style="2" customWidth="1"/>
    <col min="4" max="4" width="3.7109375" style="2" customWidth="1"/>
    <col min="5" max="5" width="7.85546875" style="2" customWidth="1"/>
    <col min="6" max="6" width="1.5703125" style="2" customWidth="1"/>
    <col min="7" max="10" width="7.85546875" style="2" customWidth="1"/>
    <col min="11" max="11" width="4.5703125" style="2" customWidth="1"/>
    <col min="12" max="16384" width="11.42578125" style="2"/>
  </cols>
  <sheetData>
    <row r="1" spans="1:10" ht="17.25" customHeight="1" thickBot="1" x14ac:dyDescent="0.3">
      <c r="A1" s="1" t="s">
        <v>34</v>
      </c>
      <c r="E1" s="360" t="s">
        <v>46</v>
      </c>
      <c r="F1" s="360"/>
      <c r="G1" s="360"/>
      <c r="H1" s="360"/>
      <c r="I1" s="360"/>
      <c r="J1" s="360"/>
    </row>
    <row r="2" spans="1:10" ht="48.75" customHeight="1" thickTop="1" x14ac:dyDescent="0.25">
      <c r="A2" s="361" t="s">
        <v>47</v>
      </c>
      <c r="B2" s="361"/>
      <c r="C2" s="361"/>
      <c r="D2" s="68"/>
      <c r="E2" s="362" t="s">
        <v>48</v>
      </c>
      <c r="F2" s="363"/>
      <c r="G2" s="363"/>
      <c r="H2" s="363"/>
      <c r="I2" s="363"/>
      <c r="J2" s="364"/>
    </row>
    <row r="3" spans="1:10" ht="21.75" customHeight="1" x14ac:dyDescent="0.25">
      <c r="A3" s="373" t="str">
        <f>IF(SUM(C10:C15)=SUM(C19:C24),"","Anzahl Halbjahresnoten UNGLEICH Anzahl Noten in der ZKA")</f>
        <v/>
      </c>
      <c r="B3" s="373"/>
      <c r="C3" s="373"/>
      <c r="D3" s="68"/>
      <c r="E3" s="365"/>
      <c r="F3" s="366"/>
      <c r="G3" s="366"/>
      <c r="H3" s="366"/>
      <c r="I3" s="366"/>
      <c r="J3" s="367"/>
    </row>
    <row r="4" spans="1:10" ht="19.5" customHeight="1" thickBot="1" x14ac:dyDescent="0.3">
      <c r="A4" s="371" t="s">
        <v>35</v>
      </c>
      <c r="B4" s="371"/>
      <c r="C4" s="371"/>
      <c r="D4" s="68"/>
      <c r="E4" s="365"/>
      <c r="F4" s="366"/>
      <c r="G4" s="366"/>
      <c r="H4" s="366"/>
      <c r="I4" s="366"/>
      <c r="J4" s="367"/>
    </row>
    <row r="5" spans="1:10" ht="15.75" customHeight="1" thickTop="1" thickBot="1" x14ac:dyDescent="0.3">
      <c r="A5" s="29"/>
      <c r="B5" s="29"/>
      <c r="C5" s="29" t="s">
        <v>36</v>
      </c>
      <c r="E5" s="368"/>
      <c r="F5" s="366"/>
      <c r="G5" s="369"/>
      <c r="H5" s="369"/>
      <c r="I5" s="369"/>
      <c r="J5" s="370"/>
    </row>
    <row r="6" spans="1:10" ht="16.5" thickTop="1" thickBot="1" x14ac:dyDescent="0.3">
      <c r="A6" s="30" t="s">
        <v>49</v>
      </c>
      <c r="B6" s="372" t="s">
        <v>50</v>
      </c>
      <c r="C6" s="372"/>
      <c r="D6" s="31"/>
      <c r="E6" s="70" t="s">
        <v>51</v>
      </c>
      <c r="F6" s="71"/>
      <c r="G6" s="70" t="s">
        <v>76</v>
      </c>
      <c r="H6" s="70" t="s">
        <v>77</v>
      </c>
      <c r="I6" s="70" t="s">
        <v>78</v>
      </c>
      <c r="J6" s="70" t="s">
        <v>79</v>
      </c>
    </row>
    <row r="7" spans="1:10" ht="15.75" thickTop="1" x14ac:dyDescent="0.25">
      <c r="A7" s="33"/>
      <c r="B7" s="34" t="s">
        <v>57</v>
      </c>
      <c r="C7" s="4" t="str">
        <f>IF(SUM(E7:J7)=0,"",SUM(E7:J7))</f>
        <v/>
      </c>
      <c r="D7" s="5"/>
      <c r="E7" s="35" t="str">
        <f>Klasse!N3</f>
        <v/>
      </c>
      <c r="F7" s="32"/>
      <c r="G7" s="36"/>
      <c r="H7" s="37"/>
      <c r="I7" s="37"/>
      <c r="J7" s="38"/>
    </row>
    <row r="8" spans="1:10" ht="6.75" customHeight="1" x14ac:dyDescent="0.25">
      <c r="C8" s="2" t="str">
        <f t="shared" ref="C8:C49" si="0">IF(SUM(E8:J8)=0,"",SUM(E8:J8))</f>
        <v/>
      </c>
      <c r="D8" s="7"/>
      <c r="E8" s="43"/>
      <c r="F8" s="32"/>
      <c r="G8" s="44"/>
      <c r="H8" s="45"/>
      <c r="I8" s="45"/>
      <c r="J8" s="46"/>
    </row>
    <row r="9" spans="1:10" ht="15" customHeight="1" x14ac:dyDescent="0.25">
      <c r="A9" s="30" t="s">
        <v>52</v>
      </c>
      <c r="B9" s="8" t="s">
        <v>60</v>
      </c>
      <c r="C9" s="8" t="str">
        <f t="shared" si="0"/>
        <v/>
      </c>
      <c r="D9" s="7"/>
      <c r="E9" s="43"/>
      <c r="F9" s="32"/>
      <c r="G9" s="44"/>
      <c r="H9" s="45"/>
      <c r="I9" s="45"/>
      <c r="J9" s="46"/>
    </row>
    <row r="10" spans="1:10" ht="15" customHeight="1" x14ac:dyDescent="0.25">
      <c r="B10" s="6" t="s">
        <v>61</v>
      </c>
      <c r="C10" s="4" t="str">
        <f t="shared" si="0"/>
        <v/>
      </c>
      <c r="D10" s="7"/>
      <c r="E10" s="39" t="str">
        <f>Klasse!R46</f>
        <v/>
      </c>
      <c r="F10" s="32"/>
      <c r="G10" s="133"/>
      <c r="H10" s="41"/>
      <c r="I10" s="41"/>
      <c r="J10" s="42"/>
    </row>
    <row r="11" spans="1:10" ht="15" customHeight="1" x14ac:dyDescent="0.25">
      <c r="B11" s="6" t="s">
        <v>62</v>
      </c>
      <c r="C11" s="4" t="str">
        <f t="shared" si="0"/>
        <v/>
      </c>
      <c r="D11" s="7"/>
      <c r="E11" s="39" t="str">
        <f>Klasse!S46</f>
        <v/>
      </c>
      <c r="F11" s="32"/>
      <c r="G11" s="40"/>
      <c r="H11" s="41"/>
      <c r="I11" s="41"/>
      <c r="J11" s="42"/>
    </row>
    <row r="12" spans="1:10" ht="15" customHeight="1" x14ac:dyDescent="0.25">
      <c r="B12" s="6" t="s">
        <v>63</v>
      </c>
      <c r="C12" s="4" t="str">
        <f t="shared" si="0"/>
        <v/>
      </c>
      <c r="D12" s="7"/>
      <c r="E12" s="39" t="str">
        <f>Klasse!T46</f>
        <v/>
      </c>
      <c r="F12" s="32"/>
      <c r="G12" s="40"/>
      <c r="H12" s="41"/>
      <c r="I12" s="41"/>
      <c r="J12" s="42"/>
    </row>
    <row r="13" spans="1:10" ht="15" customHeight="1" x14ac:dyDescent="0.25">
      <c r="B13" s="6" t="s">
        <v>64</v>
      </c>
      <c r="C13" s="4" t="str">
        <f t="shared" si="0"/>
        <v/>
      </c>
      <c r="D13" s="7"/>
      <c r="E13" s="39" t="str">
        <f>Klasse!U46</f>
        <v/>
      </c>
      <c r="F13" s="32"/>
      <c r="G13" s="40"/>
      <c r="H13" s="41"/>
      <c r="I13" s="41"/>
      <c r="J13" s="42"/>
    </row>
    <row r="14" spans="1:10" ht="15" customHeight="1" x14ac:dyDescent="0.25">
      <c r="B14" s="6" t="s">
        <v>65</v>
      </c>
      <c r="C14" s="4" t="str">
        <f t="shared" si="0"/>
        <v/>
      </c>
      <c r="D14" s="7"/>
      <c r="E14" s="39" t="str">
        <f>Klasse!V46</f>
        <v/>
      </c>
      <c r="F14" s="32"/>
      <c r="G14" s="40"/>
      <c r="H14" s="41"/>
      <c r="I14" s="41"/>
      <c r="J14" s="42"/>
    </row>
    <row r="15" spans="1:10" ht="15" customHeight="1" x14ac:dyDescent="0.25">
      <c r="B15" s="6" t="s">
        <v>66</v>
      </c>
      <c r="C15" s="4" t="str">
        <f t="shared" si="0"/>
        <v/>
      </c>
      <c r="D15" s="7"/>
      <c r="E15" s="39" t="str">
        <f>Klasse!W46</f>
        <v/>
      </c>
      <c r="F15" s="32"/>
      <c r="G15" s="40"/>
      <c r="H15" s="41"/>
      <c r="I15" s="41"/>
      <c r="J15" s="42"/>
    </row>
    <row r="16" spans="1:10" ht="15" customHeight="1" x14ac:dyDescent="0.25">
      <c r="B16" s="287" t="s">
        <v>219</v>
      </c>
      <c r="C16" s="4" t="str">
        <f t="shared" si="0"/>
        <v/>
      </c>
      <c r="D16" s="7"/>
      <c r="E16" s="39">
        <f>Klasse!Z47</f>
        <v>0</v>
      </c>
      <c r="F16" s="32"/>
      <c r="G16" s="40"/>
      <c r="H16" s="41"/>
      <c r="I16" s="41"/>
      <c r="J16" s="42"/>
    </row>
    <row r="17" spans="1:10" ht="6.75" customHeight="1" x14ac:dyDescent="0.25">
      <c r="C17" s="2" t="str">
        <f t="shared" si="0"/>
        <v/>
      </c>
      <c r="D17" s="7"/>
      <c r="E17" s="43"/>
      <c r="F17" s="32"/>
      <c r="G17" s="44"/>
      <c r="H17" s="45"/>
      <c r="I17" s="45"/>
      <c r="J17" s="46"/>
    </row>
    <row r="18" spans="1:10" ht="15" customHeight="1" x14ac:dyDescent="0.25">
      <c r="A18" s="30" t="s">
        <v>53</v>
      </c>
      <c r="B18" s="8" t="s">
        <v>67</v>
      </c>
      <c r="C18" s="8" t="str">
        <f t="shared" si="0"/>
        <v/>
      </c>
      <c r="D18" s="7"/>
      <c r="E18" s="43"/>
      <c r="F18" s="32"/>
      <c r="G18" s="44"/>
      <c r="H18" s="45"/>
      <c r="I18" s="45"/>
      <c r="J18" s="46"/>
    </row>
    <row r="19" spans="1:10" ht="15" customHeight="1" x14ac:dyDescent="0.25">
      <c r="B19" s="6" t="s">
        <v>68</v>
      </c>
      <c r="C19" s="4" t="str">
        <f t="shared" si="0"/>
        <v/>
      </c>
      <c r="D19" s="7"/>
      <c r="E19" s="39" t="str">
        <f>Klasse!R47</f>
        <v/>
      </c>
      <c r="F19" s="32"/>
      <c r="G19" s="40"/>
      <c r="H19" s="41"/>
      <c r="I19" s="41"/>
      <c r="J19" s="42"/>
    </row>
    <row r="20" spans="1:10" ht="15" customHeight="1" x14ac:dyDescent="0.25">
      <c r="B20" s="6" t="s">
        <v>69</v>
      </c>
      <c r="C20" s="4" t="str">
        <f t="shared" si="0"/>
        <v/>
      </c>
      <c r="D20" s="7"/>
      <c r="E20" s="39" t="str">
        <f>Klasse!S47</f>
        <v/>
      </c>
      <c r="F20" s="32"/>
      <c r="G20" s="40"/>
      <c r="H20" s="41"/>
      <c r="I20" s="41"/>
      <c r="J20" s="42"/>
    </row>
    <row r="21" spans="1:10" ht="15" customHeight="1" x14ac:dyDescent="0.25">
      <c r="B21" s="6" t="s">
        <v>70</v>
      </c>
      <c r="C21" s="4" t="str">
        <f t="shared" si="0"/>
        <v/>
      </c>
      <c r="D21" s="7"/>
      <c r="E21" s="39" t="str">
        <f>Klasse!T47</f>
        <v/>
      </c>
      <c r="F21" s="32"/>
      <c r="G21" s="40"/>
      <c r="H21" s="41"/>
      <c r="I21" s="41"/>
      <c r="J21" s="42"/>
    </row>
    <row r="22" spans="1:10" ht="15" customHeight="1" x14ac:dyDescent="0.25">
      <c r="B22" s="6" t="s">
        <v>71</v>
      </c>
      <c r="C22" s="4" t="str">
        <f t="shared" si="0"/>
        <v/>
      </c>
      <c r="D22" s="7"/>
      <c r="E22" s="39" t="str">
        <f>Klasse!U47</f>
        <v/>
      </c>
      <c r="F22" s="32"/>
      <c r="G22" s="40"/>
      <c r="H22" s="41"/>
      <c r="I22" s="41"/>
      <c r="J22" s="42"/>
    </row>
    <row r="23" spans="1:10" ht="15" customHeight="1" x14ac:dyDescent="0.25">
      <c r="B23" s="6" t="s">
        <v>72</v>
      </c>
      <c r="C23" s="4" t="str">
        <f t="shared" si="0"/>
        <v/>
      </c>
      <c r="D23" s="7"/>
      <c r="E23" s="39" t="str">
        <f>Klasse!V47</f>
        <v/>
      </c>
      <c r="F23" s="32"/>
      <c r="G23" s="40"/>
      <c r="H23" s="41"/>
      <c r="I23" s="41"/>
      <c r="J23" s="42"/>
    </row>
    <row r="24" spans="1:10" ht="15" customHeight="1" x14ac:dyDescent="0.25">
      <c r="B24" s="6" t="s">
        <v>73</v>
      </c>
      <c r="C24" s="4" t="str">
        <f t="shared" si="0"/>
        <v/>
      </c>
      <c r="D24" s="7"/>
      <c r="E24" s="39" t="str">
        <f>Klasse!W47</f>
        <v/>
      </c>
      <c r="F24" s="32"/>
      <c r="G24" s="40"/>
      <c r="H24" s="41"/>
      <c r="I24" s="41"/>
      <c r="J24" s="42"/>
    </row>
    <row r="25" spans="1:10" ht="6.75" customHeight="1" x14ac:dyDescent="0.25">
      <c r="D25" s="7"/>
      <c r="E25" s="43"/>
      <c r="F25" s="32"/>
      <c r="G25" s="44"/>
      <c r="H25" s="45"/>
      <c r="I25" s="45"/>
      <c r="J25" s="46"/>
    </row>
    <row r="26" spans="1:10" ht="27" x14ac:dyDescent="0.25">
      <c r="A26" s="30" t="s">
        <v>74</v>
      </c>
      <c r="B26" s="50" t="s">
        <v>58</v>
      </c>
      <c r="C26" s="8" t="str">
        <f t="shared" si="0"/>
        <v/>
      </c>
      <c r="D26" s="3"/>
      <c r="E26" s="43"/>
      <c r="F26" s="32"/>
      <c r="G26" s="44"/>
      <c r="H26" s="45"/>
      <c r="I26" s="45"/>
      <c r="J26" s="46"/>
    </row>
    <row r="27" spans="1:10" x14ac:dyDescent="0.25">
      <c r="B27" s="6" t="s">
        <v>127</v>
      </c>
      <c r="C27" s="4" t="str">
        <f t="shared" si="0"/>
        <v/>
      </c>
      <c r="D27" s="9"/>
      <c r="E27" s="39" t="str">
        <f>Klasse!D41</f>
        <v/>
      </c>
      <c r="F27" s="32"/>
      <c r="G27" s="40"/>
      <c r="H27" s="41"/>
      <c r="I27" s="41"/>
      <c r="J27" s="42"/>
    </row>
    <row r="28" spans="1:10" x14ac:dyDescent="0.25">
      <c r="B28" s="6" t="s">
        <v>128</v>
      </c>
      <c r="C28" s="4" t="str">
        <f t="shared" si="0"/>
        <v/>
      </c>
      <c r="D28" s="9"/>
      <c r="E28" s="39" t="str">
        <f>Klasse!E41</f>
        <v/>
      </c>
      <c r="F28" s="32"/>
      <c r="G28" s="40"/>
      <c r="H28" s="41"/>
      <c r="I28" s="41"/>
      <c r="J28" s="42"/>
    </row>
    <row r="29" spans="1:10" x14ac:dyDescent="0.25">
      <c r="B29" s="6" t="s">
        <v>129</v>
      </c>
      <c r="C29" s="4" t="str">
        <f t="shared" si="0"/>
        <v/>
      </c>
      <c r="D29" s="9"/>
      <c r="E29" s="39" t="str">
        <f>Klasse!F41</f>
        <v/>
      </c>
      <c r="F29" s="32"/>
      <c r="G29" s="40"/>
      <c r="H29" s="41"/>
      <c r="I29" s="41"/>
      <c r="J29" s="42"/>
    </row>
    <row r="30" spans="1:10" x14ac:dyDescent="0.25">
      <c r="B30" s="6" t="s">
        <v>130</v>
      </c>
      <c r="C30" s="4" t="str">
        <f t="shared" si="0"/>
        <v/>
      </c>
      <c r="D30" s="9"/>
      <c r="E30" s="39" t="str">
        <f>Klasse!G41</f>
        <v/>
      </c>
      <c r="F30" s="32"/>
      <c r="G30" s="40"/>
      <c r="H30" s="41"/>
      <c r="I30" s="41"/>
      <c r="J30" s="42"/>
    </row>
    <row r="31" spans="1:10" x14ac:dyDescent="0.25">
      <c r="B31" s="6" t="s">
        <v>131</v>
      </c>
      <c r="C31" s="4" t="str">
        <f t="shared" si="0"/>
        <v/>
      </c>
      <c r="D31" s="9"/>
      <c r="E31" s="39" t="str">
        <f>Klasse!H41</f>
        <v/>
      </c>
      <c r="F31" s="32"/>
      <c r="G31" s="40"/>
      <c r="H31" s="41"/>
      <c r="I31" s="41"/>
      <c r="J31" s="42"/>
    </row>
    <row r="32" spans="1:10" x14ac:dyDescent="0.25">
      <c r="B32" s="6" t="s">
        <v>132</v>
      </c>
      <c r="C32" s="4" t="str">
        <f t="shared" si="0"/>
        <v/>
      </c>
      <c r="D32" s="9"/>
      <c r="E32" s="39" t="str">
        <f>Klasse!I41</f>
        <v/>
      </c>
      <c r="F32" s="32"/>
      <c r="G32" s="40"/>
      <c r="H32" s="41"/>
      <c r="I32" s="41"/>
      <c r="J32" s="42"/>
    </row>
    <row r="33" spans="2:10" x14ac:dyDescent="0.25">
      <c r="B33" s="6" t="s">
        <v>133</v>
      </c>
      <c r="C33" s="4" t="str">
        <f t="shared" si="0"/>
        <v/>
      </c>
      <c r="D33" s="9"/>
      <c r="E33" s="39" t="str">
        <f>Klasse!J41</f>
        <v/>
      </c>
      <c r="F33" s="32"/>
      <c r="G33" s="40"/>
      <c r="H33" s="41"/>
      <c r="I33" s="41"/>
      <c r="J33" s="42"/>
    </row>
    <row r="34" spans="2:10" x14ac:dyDescent="0.25">
      <c r="B34" s="6" t="s">
        <v>134</v>
      </c>
      <c r="C34" s="4" t="str">
        <f t="shared" si="0"/>
        <v/>
      </c>
      <c r="D34" s="9"/>
      <c r="E34" s="39" t="str">
        <f>Klasse!K41</f>
        <v/>
      </c>
      <c r="F34" s="32"/>
      <c r="G34" s="40"/>
      <c r="H34" s="41"/>
      <c r="I34" s="41"/>
      <c r="J34" s="42"/>
    </row>
    <row r="35" spans="2:10" x14ac:dyDescent="0.25">
      <c r="B35" s="6" t="s">
        <v>135</v>
      </c>
      <c r="C35" s="4" t="str">
        <f t="shared" si="0"/>
        <v/>
      </c>
      <c r="D35" s="9"/>
      <c r="E35" s="39" t="str">
        <f>Klasse!L41</f>
        <v/>
      </c>
      <c r="F35" s="32"/>
      <c r="G35" s="40"/>
      <c r="H35" s="41"/>
      <c r="I35" s="41"/>
      <c r="J35" s="42"/>
    </row>
    <row r="36" spans="2:10" x14ac:dyDescent="0.25">
      <c r="B36" s="6" t="s">
        <v>149</v>
      </c>
      <c r="C36" s="4" t="str">
        <f t="shared" si="0"/>
        <v/>
      </c>
      <c r="D36" s="9"/>
      <c r="E36" s="39" t="str">
        <f>Klasse!M41</f>
        <v/>
      </c>
      <c r="F36" s="32"/>
      <c r="G36" s="40"/>
      <c r="H36" s="41"/>
      <c r="I36" s="41"/>
      <c r="J36" s="42"/>
    </row>
    <row r="37" spans="2:10" x14ac:dyDescent="0.25">
      <c r="B37" s="6" t="s">
        <v>137</v>
      </c>
      <c r="C37" s="4" t="str">
        <f t="shared" ref="C37:C39" si="1">IF(SUM(E37:J37)=0,"",SUM(E37:J37))</f>
        <v/>
      </c>
      <c r="D37" s="9"/>
      <c r="E37" s="39" t="str">
        <f>Klasse!N41</f>
        <v/>
      </c>
      <c r="F37" s="32"/>
      <c r="G37" s="40"/>
      <c r="H37" s="41"/>
      <c r="I37" s="41"/>
      <c r="J37" s="42"/>
    </row>
    <row r="38" spans="2:10" x14ac:dyDescent="0.25">
      <c r="B38" s="6" t="s">
        <v>138</v>
      </c>
      <c r="C38" s="4" t="str">
        <f t="shared" si="1"/>
        <v/>
      </c>
      <c r="D38" s="9"/>
      <c r="E38" s="39" t="str">
        <f>Klasse!O41</f>
        <v/>
      </c>
      <c r="F38" s="32"/>
      <c r="G38" s="40"/>
      <c r="H38" s="41"/>
      <c r="I38" s="41"/>
      <c r="J38" s="42"/>
    </row>
    <row r="39" spans="2:10" x14ac:dyDescent="0.25">
      <c r="B39" s="6" t="s">
        <v>139</v>
      </c>
      <c r="C39" s="4" t="str">
        <f t="shared" si="1"/>
        <v/>
      </c>
      <c r="D39" s="9"/>
      <c r="E39" s="39" t="str">
        <f>Klasse!P41</f>
        <v/>
      </c>
      <c r="F39" s="32"/>
      <c r="G39" s="40"/>
      <c r="H39" s="41"/>
      <c r="I39" s="41"/>
      <c r="J39" s="42"/>
    </row>
    <row r="40" spans="2:10" x14ac:dyDescent="0.25">
      <c r="B40" s="6" t="s">
        <v>140</v>
      </c>
      <c r="C40" s="4" t="str">
        <f t="shared" si="0"/>
        <v/>
      </c>
      <c r="D40" s="9"/>
      <c r="E40" s="39" t="str">
        <f>Klasse!Q41</f>
        <v/>
      </c>
      <c r="F40" s="32"/>
      <c r="G40" s="40"/>
      <c r="H40" s="41"/>
      <c r="I40" s="41"/>
      <c r="J40" s="42"/>
    </row>
    <row r="41" spans="2:10" x14ac:dyDescent="0.25">
      <c r="B41" s="6" t="s">
        <v>141</v>
      </c>
      <c r="C41" s="4" t="str">
        <f t="shared" si="0"/>
        <v/>
      </c>
      <c r="D41" s="9"/>
      <c r="E41" s="39" t="str">
        <f>Klasse!R41</f>
        <v/>
      </c>
      <c r="F41" s="32"/>
      <c r="G41" s="40"/>
      <c r="H41" s="41"/>
      <c r="I41" s="41"/>
      <c r="J41" s="42"/>
    </row>
    <row r="42" spans="2:10" x14ac:dyDescent="0.25">
      <c r="B42" s="6" t="s">
        <v>142</v>
      </c>
      <c r="C42" s="4" t="str">
        <f t="shared" si="0"/>
        <v/>
      </c>
      <c r="D42" s="9"/>
      <c r="E42" s="39" t="str">
        <f>Klasse!S41</f>
        <v/>
      </c>
      <c r="F42" s="32"/>
      <c r="G42" s="40"/>
      <c r="H42" s="41"/>
      <c r="I42" s="41"/>
      <c r="J42" s="42"/>
    </row>
    <row r="43" spans="2:10" x14ac:dyDescent="0.25">
      <c r="B43" s="6" t="s">
        <v>143</v>
      </c>
      <c r="C43" s="4" t="str">
        <f t="shared" si="0"/>
        <v/>
      </c>
      <c r="D43" s="9"/>
      <c r="E43" s="39" t="str">
        <f>Klasse!T41</f>
        <v/>
      </c>
      <c r="F43" s="32"/>
      <c r="G43" s="40"/>
      <c r="H43" s="41"/>
      <c r="I43" s="41"/>
      <c r="J43" s="42"/>
    </row>
    <row r="44" spans="2:10" x14ac:dyDescent="0.25">
      <c r="B44" s="6" t="s">
        <v>144</v>
      </c>
      <c r="C44" s="4" t="str">
        <f t="shared" si="0"/>
        <v/>
      </c>
      <c r="D44" s="9"/>
      <c r="E44" s="39" t="str">
        <f>Klasse!U41</f>
        <v/>
      </c>
      <c r="F44" s="32"/>
      <c r="G44" s="40"/>
      <c r="H44" s="41"/>
      <c r="I44" s="41"/>
      <c r="J44" s="42"/>
    </row>
    <row r="45" spans="2:10" x14ac:dyDescent="0.25">
      <c r="B45" s="6" t="s">
        <v>145</v>
      </c>
      <c r="C45" s="4" t="str">
        <f t="shared" si="0"/>
        <v/>
      </c>
      <c r="D45" s="9"/>
      <c r="E45" s="39" t="str">
        <f>Klasse!V41</f>
        <v/>
      </c>
      <c r="F45" s="32"/>
      <c r="G45" s="40"/>
      <c r="H45" s="41"/>
      <c r="I45" s="41"/>
      <c r="J45" s="42"/>
    </row>
    <row r="46" spans="2:10" x14ac:dyDescent="0.25">
      <c r="B46" s="6" t="s">
        <v>146</v>
      </c>
      <c r="C46" s="4" t="str">
        <f t="shared" si="0"/>
        <v/>
      </c>
      <c r="D46" s="9"/>
      <c r="E46" s="39" t="str">
        <f>Klasse!W41</f>
        <v/>
      </c>
      <c r="F46" s="32"/>
      <c r="G46" s="40"/>
      <c r="H46" s="41"/>
      <c r="I46" s="41"/>
      <c r="J46" s="42"/>
    </row>
    <row r="47" spans="2:10" x14ac:dyDescent="0.25">
      <c r="B47" s="6" t="s">
        <v>147</v>
      </c>
      <c r="C47" s="4" t="str">
        <f t="shared" si="0"/>
        <v/>
      </c>
      <c r="D47" s="9"/>
      <c r="E47" s="39" t="str">
        <f>Klasse!X41</f>
        <v/>
      </c>
      <c r="F47" s="32"/>
      <c r="G47" s="40"/>
      <c r="H47" s="41"/>
      <c r="I47" s="41"/>
      <c r="J47" s="42"/>
    </row>
    <row r="48" spans="2:10" ht="15.75" thickBot="1" x14ac:dyDescent="0.3">
      <c r="B48" s="6" t="s">
        <v>148</v>
      </c>
      <c r="C48" s="4" t="str">
        <f t="shared" si="0"/>
        <v/>
      </c>
      <c r="D48" s="9"/>
      <c r="E48" s="49" t="str">
        <f>Klasse!Y41</f>
        <v/>
      </c>
      <c r="F48" s="32"/>
      <c r="G48" s="51"/>
      <c r="H48" s="52"/>
      <c r="I48" s="52"/>
      <c r="J48" s="53"/>
    </row>
    <row r="49" spans="1:10" ht="6.75" customHeight="1" thickTop="1" x14ac:dyDescent="0.25">
      <c r="C49" s="2" t="str">
        <f t="shared" si="0"/>
        <v/>
      </c>
      <c r="D49" s="7"/>
      <c r="E49" s="32"/>
      <c r="F49" s="32"/>
      <c r="G49" s="54"/>
      <c r="H49" s="54"/>
      <c r="I49" s="54"/>
      <c r="J49" s="54"/>
    </row>
    <row r="50" spans="1:10" x14ac:dyDescent="0.25">
      <c r="A50" s="30" t="s">
        <v>75</v>
      </c>
      <c r="B50" s="372" t="s">
        <v>37</v>
      </c>
      <c r="C50" s="372"/>
      <c r="D50" s="3"/>
    </row>
    <row r="51" spans="1:10" x14ac:dyDescent="0.25">
      <c r="B51" s="356" t="s">
        <v>54</v>
      </c>
      <c r="C51" s="356"/>
      <c r="D51" s="10"/>
    </row>
    <row r="52" spans="1:10" x14ac:dyDescent="0.25">
      <c r="B52" s="357" t="s">
        <v>55</v>
      </c>
      <c r="C52" s="357"/>
    </row>
    <row r="53" spans="1:10" ht="22.5" customHeight="1" x14ac:dyDescent="0.25">
      <c r="B53" s="6" t="s">
        <v>56</v>
      </c>
    </row>
    <row r="54" spans="1:10" ht="160.5" customHeight="1" x14ac:dyDescent="0.25">
      <c r="B54" s="358"/>
      <c r="C54" s="359"/>
    </row>
  </sheetData>
  <sheetProtection sheet="1" objects="1" scenarios="1"/>
  <mergeCells count="10">
    <mergeCell ref="B51:C51"/>
    <mergeCell ref="B52:C52"/>
    <mergeCell ref="B54:C54"/>
    <mergeCell ref="E1:J1"/>
    <mergeCell ref="A2:C2"/>
    <mergeCell ref="E2:J5"/>
    <mergeCell ref="A4:C4"/>
    <mergeCell ref="B6:C6"/>
    <mergeCell ref="B50:C50"/>
    <mergeCell ref="A3:C3"/>
  </mergeCells>
  <conditionalFormatting sqref="A3:C3">
    <cfRule type="cellIs" dxfId="0" priority="1" stopIfTrue="1" operator="equal">
      <formula>"Anzahl Halbjahresnoten UNGLEICH Anzahl Noten in der ZKA"</formula>
    </cfRule>
  </conditionalFormatting>
  <pageMargins left="0.70866141732283472" right="0.31496062992125984" top="0.31496062992125984" bottom="0.3149606299212598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95"/>
  <sheetViews>
    <sheetView showGridLines="0" zoomScale="130" zoomScaleNormal="130" workbookViewId="0">
      <selection activeCell="B7" sqref="B7"/>
    </sheetView>
  </sheetViews>
  <sheetFormatPr baseColWidth="10" defaultColWidth="11.42578125" defaultRowHeight="15" x14ac:dyDescent="0.25"/>
  <cols>
    <col min="1" max="1" width="3.42578125" customWidth="1"/>
    <col min="2" max="8" width="6.7109375" customWidth="1"/>
    <col min="9" max="9" width="6.42578125" customWidth="1"/>
    <col min="10" max="10" width="8.85546875" customWidth="1"/>
    <col min="11" max="12" width="6.7109375" customWidth="1"/>
    <col min="14" max="14" width="4.28515625" customWidth="1"/>
    <col min="15" max="15" width="17.42578125" customWidth="1"/>
  </cols>
  <sheetData>
    <row r="1" spans="1:15" ht="57.75" customHeight="1" x14ac:dyDescent="0.25">
      <c r="A1" s="329" t="s">
        <v>98</v>
      </c>
      <c r="B1" s="329"/>
      <c r="C1" s="329"/>
      <c r="D1" s="329"/>
      <c r="E1" s="329"/>
      <c r="F1" s="329"/>
      <c r="G1" s="329"/>
      <c r="H1" s="329"/>
      <c r="I1" s="329"/>
      <c r="J1" s="329"/>
      <c r="K1" s="329"/>
      <c r="L1" s="329"/>
      <c r="M1" s="329"/>
      <c r="N1" s="329"/>
      <c r="O1" s="137"/>
    </row>
    <row r="2" spans="1:15" ht="28.5" customHeight="1" x14ac:dyDescent="0.25">
      <c r="A2" s="330" t="str">
        <f>S_Dat!C13</f>
        <v>Schulergebnis</v>
      </c>
      <c r="B2" s="330"/>
      <c r="C2" s="330"/>
      <c r="D2" s="330"/>
      <c r="E2" s="330"/>
      <c r="F2" s="330"/>
      <c r="G2" s="330"/>
      <c r="H2" s="330"/>
      <c r="I2" s="330"/>
      <c r="J2" s="330"/>
      <c r="K2" s="330"/>
      <c r="L2" s="330"/>
      <c r="M2" s="330"/>
      <c r="N2" s="330"/>
      <c r="O2" s="138"/>
    </row>
    <row r="3" spans="1:15" ht="6" customHeight="1" x14ac:dyDescent="0.25">
      <c r="A3" s="138"/>
      <c r="B3" s="139"/>
      <c r="C3" s="138"/>
      <c r="D3" s="138"/>
      <c r="E3" s="138"/>
      <c r="F3" s="138"/>
      <c r="G3" s="138"/>
      <c r="H3" s="138"/>
      <c r="I3" s="138"/>
      <c r="J3" s="138"/>
      <c r="M3" s="140"/>
      <c r="N3" s="138"/>
      <c r="O3" s="138"/>
    </row>
    <row r="4" spans="1:15" ht="14.25" customHeight="1" x14ac:dyDescent="0.25">
      <c r="A4" s="138"/>
      <c r="N4" s="138"/>
      <c r="O4" s="138"/>
    </row>
    <row r="5" spans="1:15" ht="14.25" customHeight="1" x14ac:dyDescent="0.25">
      <c r="A5" s="138"/>
      <c r="B5" s="331" t="s">
        <v>92</v>
      </c>
      <c r="C5" s="331"/>
      <c r="D5" s="331"/>
      <c r="E5" s="331"/>
      <c r="F5" s="331"/>
      <c r="G5" s="331"/>
      <c r="H5" s="331"/>
      <c r="I5" s="331"/>
      <c r="J5" s="331"/>
      <c r="K5" s="331"/>
      <c r="L5" s="331"/>
      <c r="M5" s="331"/>
      <c r="N5" s="138"/>
      <c r="O5" s="138"/>
    </row>
    <row r="6" spans="1:15" ht="9" customHeight="1" x14ac:dyDescent="0.25">
      <c r="A6" s="138"/>
      <c r="N6" s="138"/>
      <c r="O6" s="138"/>
    </row>
    <row r="7" spans="1:15" ht="15" customHeight="1" x14ac:dyDescent="0.25">
      <c r="A7" s="141" t="s">
        <v>93</v>
      </c>
      <c r="B7" s="142"/>
      <c r="C7" s="143"/>
      <c r="D7" s="143"/>
      <c r="E7" s="143"/>
      <c r="F7" s="143"/>
      <c r="G7" s="143"/>
      <c r="H7" s="143"/>
      <c r="I7" s="138"/>
      <c r="J7" s="138"/>
      <c r="K7" s="332" t="e">
        <f>"Durchschnitt: "&amp;IF(S_Dat!V4=0,"",TEXT(S_Dat!V4,"0,00"))</f>
        <v>#VALUE!</v>
      </c>
      <c r="L7" s="332"/>
      <c r="M7" s="332"/>
      <c r="N7" s="144"/>
      <c r="O7" s="138"/>
    </row>
    <row r="8" spans="1:15" ht="15" customHeight="1" x14ac:dyDescent="0.25">
      <c r="A8" s="138"/>
      <c r="B8" s="333" t="s">
        <v>17</v>
      </c>
      <c r="C8" s="334"/>
      <c r="D8" s="145">
        <v>1</v>
      </c>
      <c r="E8" s="145">
        <v>2</v>
      </c>
      <c r="F8" s="145">
        <v>3</v>
      </c>
      <c r="G8" s="145">
        <v>4</v>
      </c>
      <c r="H8" s="145">
        <v>5</v>
      </c>
      <c r="I8" s="146">
        <v>6</v>
      </c>
      <c r="J8" s="138"/>
      <c r="K8" s="332"/>
      <c r="L8" s="332"/>
      <c r="M8" s="332"/>
      <c r="N8" s="144"/>
      <c r="O8" s="138"/>
    </row>
    <row r="9" spans="1:15" ht="3.95" customHeight="1" x14ac:dyDescent="0.25">
      <c r="A9" s="147"/>
      <c r="B9" s="348" t="s">
        <v>94</v>
      </c>
      <c r="C9" s="349"/>
      <c r="D9" s="335" t="str">
        <f>IF(S_Dat!O4=0,"—",S_Dat!O4)</f>
        <v>—</v>
      </c>
      <c r="E9" s="335" t="str">
        <f>IF(S_Dat!P4=0,"—",S_Dat!P4)</f>
        <v>—</v>
      </c>
      <c r="F9" s="335" t="str">
        <f>IF(S_Dat!Q4=0,"—",S_Dat!Q4)</f>
        <v>—</v>
      </c>
      <c r="G9" s="335" t="str">
        <f>IF(S_Dat!R4=0,"—",S_Dat!R4)</f>
        <v>—</v>
      </c>
      <c r="H9" s="335" t="str">
        <f>IF(S_Dat!S4=0,"—",S_Dat!S4)</f>
        <v>—</v>
      </c>
      <c r="I9" s="337" t="str">
        <f>IF(S_Dat!T4=0,"—",S_Dat!T4)</f>
        <v>—</v>
      </c>
      <c r="J9" s="339" t="s">
        <v>95</v>
      </c>
      <c r="K9" s="339"/>
      <c r="L9" s="138"/>
      <c r="M9" s="138"/>
      <c r="O9" s="138"/>
    </row>
    <row r="10" spans="1:15" ht="15" customHeight="1" x14ac:dyDescent="0.25">
      <c r="A10" s="148"/>
      <c r="B10" s="333"/>
      <c r="C10" s="334"/>
      <c r="D10" s="336"/>
      <c r="E10" s="336"/>
      <c r="F10" s="336"/>
      <c r="G10" s="336"/>
      <c r="H10" s="336"/>
      <c r="I10" s="338"/>
      <c r="J10" s="339"/>
      <c r="K10" s="339"/>
      <c r="L10" s="138"/>
      <c r="M10" s="149"/>
      <c r="O10" s="138"/>
    </row>
    <row r="11" spans="1:15" ht="3.95" customHeight="1" x14ac:dyDescent="0.25">
      <c r="A11" s="148"/>
      <c r="B11" s="340" t="s">
        <v>96</v>
      </c>
      <c r="C11" s="341"/>
      <c r="D11" s="344" t="str">
        <f>IF(S_Dat!O8=0,"—",S_Dat!O8)</f>
        <v>—</v>
      </c>
      <c r="E11" s="344" t="str">
        <f>IF(S_Dat!P8=0,"—",S_Dat!P8)</f>
        <v>—</v>
      </c>
      <c r="F11" s="344" t="str">
        <f>IF(S_Dat!Q8=0,"—",S_Dat!Q8)</f>
        <v>—</v>
      </c>
      <c r="G11" s="344" t="str">
        <f>IF(S_Dat!R8=0,"—",S_Dat!R8)</f>
        <v>—</v>
      </c>
      <c r="H11" s="344" t="str">
        <f>IF(S_Dat!S8=0,"—",S_Dat!S8)</f>
        <v>—</v>
      </c>
      <c r="I11" s="346" t="str">
        <f>IF(S_Dat!T8=0,"—",S_Dat!T8)</f>
        <v>—</v>
      </c>
      <c r="J11" s="339"/>
      <c r="K11" s="339"/>
      <c r="L11" s="138"/>
      <c r="M11" s="149"/>
      <c r="O11" s="138"/>
    </row>
    <row r="12" spans="1:15" ht="15" customHeight="1" x14ac:dyDescent="0.25">
      <c r="A12" s="148"/>
      <c r="B12" s="342"/>
      <c r="C12" s="343"/>
      <c r="D12" s="345"/>
      <c r="E12" s="345"/>
      <c r="F12" s="345"/>
      <c r="G12" s="345"/>
      <c r="H12" s="345"/>
      <c r="I12" s="347"/>
      <c r="J12" s="339"/>
      <c r="K12" s="339"/>
      <c r="L12" s="138"/>
      <c r="M12" s="149"/>
      <c r="O12" s="138"/>
    </row>
    <row r="13" spans="1:15" ht="5.25" customHeight="1" x14ac:dyDescent="0.25">
      <c r="A13" s="148"/>
      <c r="B13" s="150"/>
      <c r="C13" s="151"/>
      <c r="D13" s="151"/>
      <c r="E13" s="151"/>
      <c r="F13" s="151"/>
      <c r="G13" s="151"/>
      <c r="H13" s="151"/>
      <c r="I13" s="152"/>
      <c r="J13" s="152"/>
      <c r="K13" s="152"/>
      <c r="L13" s="150"/>
      <c r="M13" s="153"/>
      <c r="O13" s="138"/>
    </row>
    <row r="14" spans="1:15" ht="21" customHeight="1" x14ac:dyDescent="0.25">
      <c r="A14" s="148"/>
      <c r="B14" s="150"/>
      <c r="C14" s="151"/>
      <c r="D14" s="151"/>
      <c r="E14" s="151"/>
      <c r="F14" s="151"/>
      <c r="G14" s="151"/>
      <c r="H14" s="151"/>
      <c r="I14" s="152"/>
      <c r="J14" s="152"/>
      <c r="K14" s="152"/>
      <c r="L14" s="150"/>
      <c r="M14" s="153"/>
      <c r="O14" s="138"/>
    </row>
    <row r="15" spans="1:15" ht="15" customHeight="1" x14ac:dyDescent="0.25">
      <c r="A15" s="141" t="s">
        <v>97</v>
      </c>
      <c r="B15" s="142"/>
      <c r="C15" s="143"/>
      <c r="D15" s="143"/>
      <c r="E15" s="143"/>
      <c r="F15" s="143"/>
      <c r="G15" s="143"/>
      <c r="H15" s="143"/>
      <c r="I15" s="138"/>
      <c r="J15" s="138"/>
      <c r="K15" s="332" t="e">
        <f>"Durchschnitt: "&amp;IF(S_Dat!V5=0,"",TEXT(S_Dat!V5,"0,00"))</f>
        <v>#VALUE!</v>
      </c>
      <c r="L15" s="332"/>
      <c r="M15" s="332"/>
      <c r="O15" s="138"/>
    </row>
    <row r="16" spans="1:15" ht="12.75" customHeight="1" x14ac:dyDescent="0.25">
      <c r="A16" s="154"/>
      <c r="B16" s="333" t="s">
        <v>17</v>
      </c>
      <c r="C16" s="334"/>
      <c r="D16" s="145">
        <v>1</v>
      </c>
      <c r="E16" s="145">
        <v>2</v>
      </c>
      <c r="F16" s="145">
        <v>3</v>
      </c>
      <c r="G16" s="145">
        <v>4</v>
      </c>
      <c r="H16" s="145">
        <v>5</v>
      </c>
      <c r="I16" s="146">
        <v>6</v>
      </c>
      <c r="J16" s="138"/>
      <c r="K16" s="332"/>
      <c r="L16" s="332"/>
      <c r="M16" s="332"/>
      <c r="O16" s="138"/>
    </row>
    <row r="17" spans="1:15" ht="5.25" customHeight="1" x14ac:dyDescent="0.25">
      <c r="A17" s="155"/>
      <c r="B17" s="348" t="s">
        <v>94</v>
      </c>
      <c r="C17" s="349"/>
      <c r="D17" s="335" t="str">
        <f>IF(S_Dat!O5=0,"—",S_Dat!O5)</f>
        <v>—</v>
      </c>
      <c r="E17" s="335" t="str">
        <f>IF(S_Dat!P5=0,"—",S_Dat!P5)</f>
        <v>—</v>
      </c>
      <c r="F17" s="335" t="str">
        <f>IF(S_Dat!Q5=0,"—",S_Dat!Q5)</f>
        <v>—</v>
      </c>
      <c r="G17" s="335" t="str">
        <f>IF(S_Dat!R5=0,"—",S_Dat!R5)</f>
        <v>—</v>
      </c>
      <c r="H17" s="335" t="str">
        <f>IF(S_Dat!S5=0,"—",S_Dat!S5)</f>
        <v>—</v>
      </c>
      <c r="I17" s="337" t="str">
        <f>IF(S_Dat!T5=0,"—",S_Dat!T5)</f>
        <v>—</v>
      </c>
      <c r="J17" s="350" t="s">
        <v>95</v>
      </c>
      <c r="K17" s="350"/>
      <c r="L17" s="142"/>
      <c r="M17" s="156"/>
      <c r="O17" s="138"/>
    </row>
    <row r="18" spans="1:15" ht="12.75" customHeight="1" x14ac:dyDescent="0.25">
      <c r="A18" s="148"/>
      <c r="B18" s="333"/>
      <c r="C18" s="334"/>
      <c r="D18" s="336"/>
      <c r="E18" s="336"/>
      <c r="F18" s="336"/>
      <c r="G18" s="336"/>
      <c r="H18" s="336"/>
      <c r="I18" s="338"/>
      <c r="J18" s="350"/>
      <c r="K18" s="350"/>
      <c r="L18" s="142"/>
      <c r="M18" s="157"/>
      <c r="O18" s="138"/>
    </row>
    <row r="19" spans="1:15" ht="5.25" customHeight="1" x14ac:dyDescent="0.25">
      <c r="A19" s="148"/>
      <c r="B19" s="340" t="s">
        <v>96</v>
      </c>
      <c r="C19" s="341"/>
      <c r="D19" s="354" t="str">
        <f>IF(S_Dat!O9=0,"—",S_Dat!O9)</f>
        <v>—</v>
      </c>
      <c r="E19" s="354" t="str">
        <f>IF(S_Dat!P9=0,"—",S_Dat!P9)</f>
        <v>—</v>
      </c>
      <c r="F19" s="354" t="str">
        <f>IF(S_Dat!Q9=0,"—",S_Dat!Q9)</f>
        <v>—</v>
      </c>
      <c r="G19" s="354" t="str">
        <f>IF(S_Dat!R9=0,"—",S_Dat!R9)</f>
        <v>—</v>
      </c>
      <c r="H19" s="354" t="str">
        <f>IF(S_Dat!S9=0,"—",S_Dat!S9)</f>
        <v>—</v>
      </c>
      <c r="I19" s="352" t="str">
        <f>IF(S_Dat!T9=0,"—",S_Dat!T9)</f>
        <v>—</v>
      </c>
      <c r="J19" s="350"/>
      <c r="K19" s="350"/>
      <c r="L19" s="142"/>
      <c r="M19" s="158"/>
      <c r="O19" s="138"/>
    </row>
    <row r="20" spans="1:15" ht="12.75" customHeight="1" x14ac:dyDescent="0.25">
      <c r="A20" s="148"/>
      <c r="B20" s="342"/>
      <c r="C20" s="343"/>
      <c r="D20" s="355"/>
      <c r="E20" s="355"/>
      <c r="F20" s="355"/>
      <c r="G20" s="355"/>
      <c r="H20" s="355"/>
      <c r="I20" s="353"/>
      <c r="J20" s="350"/>
      <c r="K20" s="350"/>
      <c r="L20" s="142"/>
      <c r="M20" s="158"/>
      <c r="O20" s="138"/>
    </row>
    <row r="21" spans="1:15" ht="12" customHeight="1" x14ac:dyDescent="0.25">
      <c r="A21" s="148"/>
      <c r="B21" s="159"/>
      <c r="C21" s="159"/>
      <c r="D21" s="160"/>
      <c r="E21" s="160"/>
      <c r="F21" s="160"/>
      <c r="G21" s="160"/>
      <c r="H21" s="160"/>
      <c r="I21" s="160"/>
      <c r="J21" s="286"/>
      <c r="K21" s="286"/>
      <c r="L21" s="142"/>
      <c r="M21" s="158"/>
      <c r="O21" s="138"/>
    </row>
    <row r="22" spans="1:15" x14ac:dyDescent="0.25">
      <c r="B22" s="331" t="s">
        <v>45</v>
      </c>
      <c r="C22" s="331"/>
      <c r="D22" s="331"/>
      <c r="E22" s="331"/>
      <c r="F22" s="331"/>
      <c r="G22" s="331"/>
      <c r="H22" s="331"/>
      <c r="I22" s="331"/>
      <c r="J22" s="331"/>
      <c r="K22" s="331"/>
      <c r="L22" s="331"/>
      <c r="M22" s="331"/>
    </row>
    <row r="23" spans="1:15" x14ac:dyDescent="0.25">
      <c r="B23" s="272" t="s">
        <v>30</v>
      </c>
      <c r="C23" s="271"/>
      <c r="D23" s="271"/>
      <c r="E23" s="271"/>
      <c r="F23" s="271"/>
      <c r="G23" s="271"/>
      <c r="H23" s="271"/>
      <c r="I23" s="271"/>
      <c r="J23" s="272" t="s">
        <v>29</v>
      </c>
      <c r="K23" s="271"/>
      <c r="L23" s="271"/>
      <c r="M23" s="271"/>
    </row>
    <row r="24" spans="1:15" ht="5.25" customHeight="1" x14ac:dyDescent="0.25"/>
    <row r="25" spans="1:15" x14ac:dyDescent="0.25">
      <c r="B25" s="20"/>
      <c r="C25" t="s">
        <v>16</v>
      </c>
      <c r="J25" s="24"/>
      <c r="K25" t="s">
        <v>40</v>
      </c>
    </row>
    <row r="26" spans="1:15" ht="5.25" customHeight="1" x14ac:dyDescent="0.25">
      <c r="B26" s="28"/>
      <c r="C26" s="27"/>
      <c r="J26" s="27"/>
      <c r="K26" s="27"/>
    </row>
    <row r="27" spans="1:15" x14ac:dyDescent="0.25">
      <c r="B27" s="21"/>
      <c r="C27" t="s">
        <v>19</v>
      </c>
      <c r="J27" s="26"/>
      <c r="K27" t="s">
        <v>41</v>
      </c>
    </row>
    <row r="28" spans="1:15" ht="5.25" customHeight="1" x14ac:dyDescent="0.25">
      <c r="J28" s="27"/>
      <c r="K28" s="27"/>
    </row>
    <row r="29" spans="1:15" x14ac:dyDescent="0.25">
      <c r="B29" s="22"/>
      <c r="C29" t="s">
        <v>21</v>
      </c>
      <c r="J29" s="25"/>
      <c r="K29" t="s">
        <v>42</v>
      </c>
    </row>
    <row r="30" spans="1:15" ht="5.25" customHeight="1" x14ac:dyDescent="0.25">
      <c r="B30" s="28"/>
      <c r="C30" s="27"/>
    </row>
    <row r="31" spans="1:15" x14ac:dyDescent="0.25">
      <c r="B31" s="23"/>
      <c r="C31" t="s">
        <v>22</v>
      </c>
    </row>
    <row r="32" spans="1:15" ht="10.5" customHeight="1" x14ac:dyDescent="0.25"/>
    <row r="33" spans="2:13" ht="15.75" x14ac:dyDescent="0.25">
      <c r="B33" s="351" t="s">
        <v>201</v>
      </c>
      <c r="C33" s="351"/>
      <c r="D33" s="351"/>
      <c r="E33" s="351"/>
      <c r="F33" s="351"/>
      <c r="G33" s="351"/>
      <c r="H33" s="351"/>
      <c r="I33" s="351"/>
      <c r="J33" s="351"/>
      <c r="K33" s="351"/>
      <c r="L33" s="351"/>
      <c r="M33" s="351"/>
    </row>
    <row r="34" spans="2:13" ht="9" customHeight="1" x14ac:dyDescent="0.25"/>
    <row r="35" spans="2:13" ht="15" customHeight="1" x14ac:dyDescent="0.25"/>
    <row r="50" spans="2:14" x14ac:dyDescent="0.25">
      <c r="N50" s="162"/>
    </row>
    <row r="51" spans="2:14" x14ac:dyDescent="0.25">
      <c r="N51" s="162"/>
    </row>
    <row r="60" spans="2:14" ht="15.75" x14ac:dyDescent="0.25">
      <c r="B60" s="351" t="s">
        <v>200</v>
      </c>
      <c r="C60" s="351"/>
      <c r="D60" s="351"/>
      <c r="E60" s="351"/>
      <c r="F60" s="351"/>
      <c r="G60" s="351"/>
      <c r="H60" s="351"/>
      <c r="I60" s="351"/>
      <c r="J60" s="351"/>
      <c r="K60" s="351"/>
      <c r="L60" s="351"/>
      <c r="M60" s="351"/>
    </row>
    <row r="61" spans="2:14" ht="6" customHeight="1" x14ac:dyDescent="0.25"/>
    <row r="94" spans="2:13" ht="6.75" customHeight="1" x14ac:dyDescent="0.25"/>
    <row r="95" spans="2:13" ht="15.75" x14ac:dyDescent="0.25">
      <c r="B95" s="351" t="s">
        <v>210</v>
      </c>
      <c r="C95" s="351"/>
      <c r="D95" s="351"/>
      <c r="E95" s="351"/>
      <c r="F95" s="351"/>
      <c r="G95" s="351"/>
      <c r="H95" s="351"/>
      <c r="I95" s="351"/>
      <c r="J95" s="351"/>
      <c r="K95" s="351"/>
      <c r="L95" s="351"/>
      <c r="M95" s="351"/>
    </row>
  </sheetData>
  <sheetProtection sheet="1" objects="1" scenarios="1"/>
  <mergeCells count="41">
    <mergeCell ref="B22:M22"/>
    <mergeCell ref="B33:M33"/>
    <mergeCell ref="B60:M60"/>
    <mergeCell ref="B95:M95"/>
    <mergeCell ref="B19:C20"/>
    <mergeCell ref="D19:D20"/>
    <mergeCell ref="E19:E20"/>
    <mergeCell ref="F19:F20"/>
    <mergeCell ref="G19:G20"/>
    <mergeCell ref="H19:H20"/>
    <mergeCell ref="K15:M16"/>
    <mergeCell ref="B16:C16"/>
    <mergeCell ref="B17:C18"/>
    <mergeCell ref="D17:D18"/>
    <mergeCell ref="E17:E18"/>
    <mergeCell ref="F17:F18"/>
    <mergeCell ref="G17:G18"/>
    <mergeCell ref="H17:H18"/>
    <mergeCell ref="I17:I18"/>
    <mergeCell ref="J17:K20"/>
    <mergeCell ref="I19:I20"/>
    <mergeCell ref="H9:H10"/>
    <mergeCell ref="I9:I10"/>
    <mergeCell ref="J9:K12"/>
    <mergeCell ref="B11:C12"/>
    <mergeCell ref="D11:D12"/>
    <mergeCell ref="E11:E12"/>
    <mergeCell ref="F11:F12"/>
    <mergeCell ref="G11:G12"/>
    <mergeCell ref="H11:H12"/>
    <mergeCell ref="I11:I12"/>
    <mergeCell ref="B9:C10"/>
    <mergeCell ref="D9:D10"/>
    <mergeCell ref="E9:E10"/>
    <mergeCell ref="F9:F10"/>
    <mergeCell ref="G9:G10"/>
    <mergeCell ref="A1:N1"/>
    <mergeCell ref="A2:N2"/>
    <mergeCell ref="B5:M5"/>
    <mergeCell ref="K7:M8"/>
    <mergeCell ref="B8:C8"/>
  </mergeCells>
  <printOptions horizontalCentered="1"/>
  <pageMargins left="0.59055118110236227" right="0.39370078740157483" top="0.59055118110236227" bottom="0.59055118110236227" header="0.31496062992125984" footer="0.31496062992125984"/>
  <pageSetup paperSize="9" scale="95" orientation="portrait" r:id="rId1"/>
  <headerFooter>
    <oddFooter>&amp;C&amp;10Seite &amp;P/&amp;N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rgb="FFFF6600"/>
  </sheetPr>
  <dimension ref="A1"/>
  <sheetViews>
    <sheetView showGridLines="0" tabSelected="1" workbookViewId="0">
      <selection activeCell="F26" sqref="F26"/>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5122" r:id="rId4">
          <objectPr defaultSize="0" r:id="rId5">
            <anchor moveWithCells="1">
              <from>
                <xdr:col>1</xdr:col>
                <xdr:colOff>0</xdr:colOff>
                <xdr:row>0</xdr:row>
                <xdr:rowOff>0</xdr:rowOff>
              </from>
              <to>
                <xdr:col>8</xdr:col>
                <xdr:colOff>781050</xdr:colOff>
                <xdr:row>50</xdr:row>
                <xdr:rowOff>85725</xdr:rowOff>
              </to>
            </anchor>
          </objectPr>
        </oleObject>
      </mc:Choice>
      <mc:Fallback>
        <oleObject progId="Dokument" shapeId="5122"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X57"/>
  <sheetViews>
    <sheetView topLeftCell="A37" workbookViewId="0">
      <selection activeCell="C55" sqref="C55:E55"/>
    </sheetView>
  </sheetViews>
  <sheetFormatPr baseColWidth="10" defaultRowHeight="15" x14ac:dyDescent="0.25"/>
  <cols>
    <col min="1" max="1" width="5.28515625" customWidth="1"/>
    <col min="2" max="2" width="25.5703125" customWidth="1"/>
    <col min="3" max="24" width="6.7109375" customWidth="1"/>
    <col min="25" max="30" width="6.42578125" customWidth="1"/>
  </cols>
  <sheetData>
    <row r="1" spans="1:24" ht="15.75" thickTop="1" x14ac:dyDescent="0.25">
      <c r="D1" s="11"/>
      <c r="E1" s="12"/>
      <c r="F1" s="12"/>
      <c r="G1" s="13"/>
    </row>
    <row r="2" spans="1:24" x14ac:dyDescent="0.25">
      <c r="D2" s="14"/>
      <c r="E2" s="15" t="s">
        <v>38</v>
      </c>
      <c r="F2" s="15"/>
      <c r="G2" s="16"/>
      <c r="J2" s="208" t="s">
        <v>212</v>
      </c>
      <c r="K2" s="208"/>
      <c r="V2" s="261" t="s">
        <v>214</v>
      </c>
      <c r="W2" s="261"/>
    </row>
    <row r="3" spans="1:24" x14ac:dyDescent="0.25">
      <c r="D3" s="14"/>
      <c r="E3" s="15"/>
      <c r="F3" s="15"/>
      <c r="G3" s="16"/>
      <c r="K3" s="267" t="s">
        <v>94</v>
      </c>
      <c r="M3" s="138"/>
      <c r="O3" s="268">
        <v>1</v>
      </c>
      <c r="P3" s="268">
        <v>2</v>
      </c>
      <c r="Q3" s="268">
        <v>3</v>
      </c>
      <c r="R3" s="268">
        <v>4</v>
      </c>
      <c r="S3" s="268">
        <v>5</v>
      </c>
      <c r="T3" s="268">
        <v>6</v>
      </c>
      <c r="U3" s="269" t="s">
        <v>213</v>
      </c>
      <c r="V3" s="374" t="e">
        <f>IF(U5=0,"",(O3*O$5+P3*P$5+Q3*Q$5+R3*R$5+S3*S$5+T3*T$5)/U5)</f>
        <v>#VALUE!</v>
      </c>
      <c r="W3" s="374"/>
    </row>
    <row r="4" spans="1:24" x14ac:dyDescent="0.25">
      <c r="D4" s="14"/>
      <c r="E4" s="15" t="s">
        <v>39</v>
      </c>
      <c r="F4" s="15" t="s">
        <v>17</v>
      </c>
      <c r="G4" s="16"/>
      <c r="K4" s="135"/>
      <c r="M4" s="138"/>
      <c r="N4" s="135" t="s">
        <v>215</v>
      </c>
      <c r="O4" s="268">
        <f>IF(Meldedaten!E10="",0,Meldedaten!E10)</f>
        <v>0</v>
      </c>
      <c r="P4" s="268">
        <f>IF(Meldedaten!E11="",0,Meldedaten!E11)</f>
        <v>0</v>
      </c>
      <c r="Q4" s="268">
        <f>IF(Meldedaten!E12="",0,Meldedaten!E12)</f>
        <v>0</v>
      </c>
      <c r="R4" s="268">
        <f>IF(Meldedaten!E13="",0,Meldedaten!E13)</f>
        <v>0</v>
      </c>
      <c r="S4" s="268">
        <f>IF(Meldedaten!E14="",0,Meldedaten!E14)</f>
        <v>0</v>
      </c>
      <c r="T4" s="268">
        <f>IF(Meldedaten!E15="",0,Meldedaten!E15)</f>
        <v>0</v>
      </c>
      <c r="U4" s="268" t="str">
        <f>B19</f>
        <v/>
      </c>
      <c r="V4" s="375" t="e">
        <f>IF(U4=0,"",(O4*$O$3+P4*$P$3+Q4*$Q$3+R4*$R$3+S4*$S$3+T4*$T$3)/U4)</f>
        <v>#VALUE!</v>
      </c>
      <c r="W4" s="376"/>
    </row>
    <row r="5" spans="1:24" x14ac:dyDescent="0.25">
      <c r="D5" s="14"/>
      <c r="E5" s="15">
        <v>0</v>
      </c>
      <c r="F5" s="15">
        <v>6</v>
      </c>
      <c r="G5" s="16"/>
      <c r="K5" s="135"/>
      <c r="M5" s="138"/>
      <c r="N5" s="135" t="s">
        <v>216</v>
      </c>
      <c r="O5" s="268">
        <f>IF(Meldedaten!E19="",0,Meldedaten!E19)</f>
        <v>0</v>
      </c>
      <c r="P5" s="268">
        <f>IF(Meldedaten!E20="",0,Meldedaten!E20)</f>
        <v>0</v>
      </c>
      <c r="Q5" s="268">
        <f>IF(Meldedaten!E21="",0,Meldedaten!E21)</f>
        <v>0</v>
      </c>
      <c r="R5" s="268">
        <f>IF(Meldedaten!E22="",0,Meldedaten!E22)</f>
        <v>0</v>
      </c>
      <c r="S5" s="268">
        <f>IF(Meldedaten!E23="",0,Meldedaten!E23)</f>
        <v>0</v>
      </c>
      <c r="T5" s="268">
        <f>IF(Meldedaten!E24="",0,Meldedaten!E24)</f>
        <v>0</v>
      </c>
      <c r="U5" s="268" t="str">
        <f>B19</f>
        <v/>
      </c>
      <c r="V5" s="375" t="e">
        <f>IF(U5=0,"",(O5*$O$3+P5*$P$3+Q5*$Q$3+R5*$R$3+S5*$S$3+T5*$T$3)/U5)</f>
        <v>#VALUE!</v>
      </c>
      <c r="W5" s="376"/>
    </row>
    <row r="6" spans="1:24" x14ac:dyDescent="0.25">
      <c r="D6" s="14"/>
      <c r="E6" s="15">
        <v>5</v>
      </c>
      <c r="F6" s="15">
        <v>5</v>
      </c>
      <c r="G6" s="16"/>
      <c r="K6" s="135"/>
      <c r="M6" s="138"/>
    </row>
    <row r="7" spans="1:24" x14ac:dyDescent="0.25">
      <c r="D7" s="14"/>
      <c r="E7" s="15">
        <v>9</v>
      </c>
      <c r="F7" s="15">
        <v>4</v>
      </c>
      <c r="G7" s="16"/>
      <c r="K7" s="267" t="s">
        <v>96</v>
      </c>
      <c r="M7" s="138"/>
      <c r="O7" s="268">
        <v>1</v>
      </c>
      <c r="P7" s="268">
        <v>2</v>
      </c>
      <c r="Q7" s="268">
        <v>3</v>
      </c>
      <c r="R7" s="268">
        <v>4</v>
      </c>
      <c r="S7" s="268">
        <v>5</v>
      </c>
      <c r="T7" s="268">
        <v>6</v>
      </c>
    </row>
    <row r="8" spans="1:24" x14ac:dyDescent="0.25">
      <c r="D8" s="14"/>
      <c r="E8" s="15">
        <v>14</v>
      </c>
      <c r="F8" s="15">
        <v>3</v>
      </c>
      <c r="G8" s="16"/>
      <c r="N8" s="135" t="s">
        <v>215</v>
      </c>
      <c r="O8" s="270" t="str">
        <f>IF(O4=0,"—",O4/$U4)</f>
        <v>—</v>
      </c>
      <c r="P8" s="270" t="str">
        <f t="shared" ref="P8:T9" si="0">IF(P4=0,"—",P4/$U4)</f>
        <v>—</v>
      </c>
      <c r="Q8" s="270" t="str">
        <f t="shared" si="0"/>
        <v>—</v>
      </c>
      <c r="R8" s="270" t="str">
        <f t="shared" si="0"/>
        <v>—</v>
      </c>
      <c r="S8" s="270" t="str">
        <f t="shared" si="0"/>
        <v>—</v>
      </c>
      <c r="T8" s="270" t="str">
        <f t="shared" si="0"/>
        <v>—</v>
      </c>
    </row>
    <row r="9" spans="1:24" x14ac:dyDescent="0.25">
      <c r="D9" s="14"/>
      <c r="E9" s="15">
        <v>17</v>
      </c>
      <c r="F9" s="15">
        <v>2</v>
      </c>
      <c r="G9" s="16"/>
      <c r="N9" s="135" t="s">
        <v>216</v>
      </c>
      <c r="O9" s="270" t="str">
        <f>IF(O5=0,"—",O5/$U5)</f>
        <v>—</v>
      </c>
      <c r="P9" s="270" t="str">
        <f t="shared" si="0"/>
        <v>—</v>
      </c>
      <c r="Q9" s="270" t="str">
        <f t="shared" si="0"/>
        <v>—</v>
      </c>
      <c r="R9" s="270" t="str">
        <f t="shared" si="0"/>
        <v>—</v>
      </c>
      <c r="S9" s="270" t="str">
        <f t="shared" si="0"/>
        <v>—</v>
      </c>
      <c r="T9" s="270" t="str">
        <f t="shared" si="0"/>
        <v>—</v>
      </c>
    </row>
    <row r="10" spans="1:24" x14ac:dyDescent="0.25">
      <c r="D10" s="14"/>
      <c r="E10" s="15">
        <v>21</v>
      </c>
      <c r="F10" s="15">
        <v>1</v>
      </c>
      <c r="G10" s="16"/>
    </row>
    <row r="11" spans="1:24" ht="15.75" thickBot="1" x14ac:dyDescent="0.3">
      <c r="D11" s="17"/>
      <c r="E11" s="18"/>
      <c r="F11" s="18"/>
      <c r="G11" s="19"/>
    </row>
    <row r="12" spans="1:24" ht="15.75" thickTop="1" x14ac:dyDescent="0.25"/>
    <row r="13" spans="1:24" ht="21" x14ac:dyDescent="0.35">
      <c r="B13" s="208" t="s">
        <v>184</v>
      </c>
      <c r="C13" s="266" t="str">
        <f>"Klasse "&amp;Klasse!E3</f>
        <v xml:space="preserve">Klasse </v>
      </c>
    </row>
    <row r="14" spans="1:24" x14ac:dyDescent="0.25">
      <c r="B14" s="208"/>
    </row>
    <row r="15" spans="1:24" x14ac:dyDescent="0.25">
      <c r="B15" s="199" t="s">
        <v>177</v>
      </c>
      <c r="C15" s="136"/>
      <c r="D15" s="136"/>
      <c r="E15" s="136"/>
      <c r="F15" s="136"/>
      <c r="G15" s="136"/>
      <c r="H15" s="136"/>
      <c r="I15" s="136"/>
      <c r="J15" s="136"/>
      <c r="K15" s="136"/>
      <c r="L15" s="136"/>
      <c r="M15" s="136"/>
      <c r="N15" s="243" t="s">
        <v>178</v>
      </c>
      <c r="O15" s="243" t="s">
        <v>178</v>
      </c>
      <c r="P15" s="136"/>
      <c r="Q15" s="136"/>
      <c r="R15" s="136"/>
      <c r="S15" s="136"/>
      <c r="T15" s="243" t="s">
        <v>179</v>
      </c>
      <c r="U15" s="243" t="s">
        <v>180</v>
      </c>
      <c r="V15" s="136"/>
      <c r="W15" s="136"/>
      <c r="X15" s="136"/>
    </row>
    <row r="16" spans="1:24" x14ac:dyDescent="0.25">
      <c r="A16">
        <v>1</v>
      </c>
      <c r="B16" s="199" t="s">
        <v>173</v>
      </c>
      <c r="C16" s="136" t="s">
        <v>151</v>
      </c>
      <c r="D16" s="136" t="s">
        <v>152</v>
      </c>
      <c r="E16" s="136" t="s">
        <v>153</v>
      </c>
      <c r="F16" s="136" t="s">
        <v>154</v>
      </c>
      <c r="G16" s="136" t="s">
        <v>155</v>
      </c>
      <c r="H16" s="136" t="s">
        <v>156</v>
      </c>
      <c r="I16" s="136" t="s">
        <v>157</v>
      </c>
      <c r="J16" s="136" t="s">
        <v>158</v>
      </c>
      <c r="K16" s="136" t="s">
        <v>159</v>
      </c>
      <c r="L16" s="136" t="s">
        <v>160</v>
      </c>
      <c r="M16" s="136" t="s">
        <v>161</v>
      </c>
      <c r="N16" s="136" t="s">
        <v>162</v>
      </c>
      <c r="O16" s="136" t="s">
        <v>163</v>
      </c>
      <c r="P16" s="136" t="s">
        <v>164</v>
      </c>
      <c r="Q16" s="136" t="s">
        <v>165</v>
      </c>
      <c r="R16" s="136" t="s">
        <v>166</v>
      </c>
      <c r="S16" s="136" t="s">
        <v>167</v>
      </c>
      <c r="T16" s="136" t="s">
        <v>168</v>
      </c>
      <c r="U16" s="136" t="s">
        <v>169</v>
      </c>
      <c r="V16" s="136" t="s">
        <v>170</v>
      </c>
      <c r="W16" s="136" t="s">
        <v>171</v>
      </c>
      <c r="X16" s="136" t="s">
        <v>172</v>
      </c>
    </row>
    <row r="17" spans="1:24" x14ac:dyDescent="0.25">
      <c r="A17">
        <v>2</v>
      </c>
      <c r="B17" s="198" t="s">
        <v>44</v>
      </c>
      <c r="C17" s="134" t="s">
        <v>2</v>
      </c>
      <c r="D17" s="134" t="s">
        <v>2</v>
      </c>
      <c r="E17" s="134" t="s">
        <v>2</v>
      </c>
      <c r="F17" s="134" t="s">
        <v>2</v>
      </c>
      <c r="G17" s="134" t="s">
        <v>2</v>
      </c>
      <c r="H17" s="212" t="s">
        <v>1</v>
      </c>
      <c r="I17" s="212" t="s">
        <v>1</v>
      </c>
      <c r="J17" s="212" t="s">
        <v>1</v>
      </c>
      <c r="K17" s="212" t="s">
        <v>1</v>
      </c>
      <c r="L17" s="212" t="s">
        <v>1</v>
      </c>
      <c r="M17" s="134" t="s">
        <v>2</v>
      </c>
      <c r="N17" s="134" t="s">
        <v>2</v>
      </c>
      <c r="O17" s="213" t="s">
        <v>23</v>
      </c>
      <c r="P17" s="213" t="s">
        <v>23</v>
      </c>
      <c r="Q17" s="214" t="s">
        <v>3</v>
      </c>
      <c r="R17" s="214" t="s">
        <v>3</v>
      </c>
      <c r="S17" s="214" t="s">
        <v>3</v>
      </c>
      <c r="T17" s="164" t="s">
        <v>1</v>
      </c>
      <c r="U17" s="165" t="s">
        <v>2</v>
      </c>
      <c r="V17" s="166" t="s">
        <v>3</v>
      </c>
      <c r="W17" s="164" t="s">
        <v>1</v>
      </c>
      <c r="X17" s="165" t="s">
        <v>2</v>
      </c>
    </row>
    <row r="18" spans="1:24" x14ac:dyDescent="0.25">
      <c r="A18">
        <v>3</v>
      </c>
      <c r="B18" s="198" t="s">
        <v>43</v>
      </c>
      <c r="C18" s="220" t="s">
        <v>9</v>
      </c>
      <c r="D18" s="221" t="s">
        <v>9</v>
      </c>
      <c r="E18" s="221" t="s">
        <v>9</v>
      </c>
      <c r="F18" s="222" t="s">
        <v>9</v>
      </c>
      <c r="G18" s="223" t="s">
        <v>10</v>
      </c>
      <c r="H18" s="223" t="s">
        <v>10</v>
      </c>
      <c r="I18" s="224" t="s">
        <v>10</v>
      </c>
      <c r="J18" s="225" t="s">
        <v>10</v>
      </c>
      <c r="K18" s="220" t="s">
        <v>9</v>
      </c>
      <c r="L18" s="222" t="s">
        <v>9</v>
      </c>
      <c r="M18" s="223" t="s">
        <v>10</v>
      </c>
      <c r="N18" s="226" t="s">
        <v>11</v>
      </c>
      <c r="O18" s="226" t="s">
        <v>11</v>
      </c>
      <c r="P18" s="223" t="s">
        <v>10</v>
      </c>
      <c r="Q18" s="220" t="s">
        <v>9</v>
      </c>
      <c r="R18" s="227" t="s">
        <v>10</v>
      </c>
      <c r="S18" s="225" t="s">
        <v>10</v>
      </c>
      <c r="T18" s="223" t="s">
        <v>10</v>
      </c>
      <c r="U18" s="223" t="s">
        <v>10</v>
      </c>
      <c r="V18" s="220" t="s">
        <v>9</v>
      </c>
      <c r="W18" s="225" t="s">
        <v>10</v>
      </c>
      <c r="X18" s="228" t="s">
        <v>11</v>
      </c>
    </row>
    <row r="19" spans="1:24" ht="95.1" customHeight="1" x14ac:dyDescent="0.25">
      <c r="A19">
        <v>4</v>
      </c>
      <c r="B19" s="200" t="str">
        <f>Meldedaten!E7</f>
        <v/>
      </c>
      <c r="C19" s="253" t="s">
        <v>91</v>
      </c>
      <c r="D19" s="254" t="s">
        <v>90</v>
      </c>
      <c r="E19" s="254" t="s">
        <v>202</v>
      </c>
      <c r="F19" s="255" t="s">
        <v>203</v>
      </c>
      <c r="G19" s="256" t="s">
        <v>204</v>
      </c>
      <c r="H19" s="256" t="s">
        <v>185</v>
      </c>
      <c r="I19" s="253" t="s">
        <v>205</v>
      </c>
      <c r="J19" s="255" t="s">
        <v>206</v>
      </c>
      <c r="K19" s="253" t="s">
        <v>193</v>
      </c>
      <c r="L19" s="255" t="s">
        <v>194</v>
      </c>
      <c r="M19" s="256" t="s">
        <v>186</v>
      </c>
      <c r="N19" s="256" t="s">
        <v>195</v>
      </c>
      <c r="O19" s="256" t="s">
        <v>187</v>
      </c>
      <c r="P19" s="256" t="s">
        <v>196</v>
      </c>
      <c r="Q19" s="253" t="s">
        <v>197</v>
      </c>
      <c r="R19" s="254" t="s">
        <v>188</v>
      </c>
      <c r="S19" s="255" t="s">
        <v>82</v>
      </c>
      <c r="T19" s="256" t="s">
        <v>189</v>
      </c>
      <c r="U19" s="256" t="s">
        <v>198</v>
      </c>
      <c r="V19" s="253" t="s">
        <v>190</v>
      </c>
      <c r="W19" s="255" t="s">
        <v>191</v>
      </c>
      <c r="X19" s="257" t="s">
        <v>192</v>
      </c>
    </row>
    <row r="20" spans="1:24" ht="16.5" customHeight="1" x14ac:dyDescent="0.25">
      <c r="A20">
        <v>5</v>
      </c>
      <c r="B20" s="201" t="s">
        <v>8</v>
      </c>
      <c r="C20" s="110" t="s">
        <v>4</v>
      </c>
      <c r="D20" s="111" t="s">
        <v>5</v>
      </c>
      <c r="E20" s="111" t="s">
        <v>6</v>
      </c>
      <c r="F20" s="112" t="s">
        <v>7</v>
      </c>
      <c r="G20" s="114">
        <v>2</v>
      </c>
      <c r="H20" s="114">
        <v>3</v>
      </c>
      <c r="I20" s="110" t="s">
        <v>24</v>
      </c>
      <c r="J20" s="112" t="s">
        <v>25</v>
      </c>
      <c r="K20" s="110" t="s">
        <v>80</v>
      </c>
      <c r="L20" s="112" t="s">
        <v>81</v>
      </c>
      <c r="M20" s="114">
        <v>6</v>
      </c>
      <c r="N20" s="114">
        <v>7</v>
      </c>
      <c r="O20" s="114">
        <v>8</v>
      </c>
      <c r="P20" s="114">
        <v>9</v>
      </c>
      <c r="Q20" s="110" t="s">
        <v>114</v>
      </c>
      <c r="R20" s="111" t="s">
        <v>116</v>
      </c>
      <c r="S20" s="112" t="s">
        <v>118</v>
      </c>
      <c r="T20" s="114">
        <v>11</v>
      </c>
      <c r="U20" s="114">
        <v>12</v>
      </c>
      <c r="V20" s="110" t="s">
        <v>122</v>
      </c>
      <c r="W20" s="112" t="s">
        <v>124</v>
      </c>
      <c r="X20" s="113">
        <v>14</v>
      </c>
    </row>
    <row r="21" spans="1:24" ht="15" customHeight="1" x14ac:dyDescent="0.25">
      <c r="A21">
        <v>6</v>
      </c>
      <c r="B21" s="201" t="s">
        <v>150</v>
      </c>
      <c r="C21" s="215" t="e">
        <f>C23/(C22*$B$19)</f>
        <v>#VALUE!</v>
      </c>
      <c r="D21" s="216" t="e">
        <f t="shared" ref="D21:X21" si="1">D23/(D22*$B$19)</f>
        <v>#VALUE!</v>
      </c>
      <c r="E21" s="216" t="e">
        <f t="shared" si="1"/>
        <v>#VALUE!</v>
      </c>
      <c r="F21" s="217" t="e">
        <f t="shared" si="1"/>
        <v>#VALUE!</v>
      </c>
      <c r="G21" s="218" t="e">
        <f t="shared" si="1"/>
        <v>#VALUE!</v>
      </c>
      <c r="H21" s="218" t="e">
        <f t="shared" si="1"/>
        <v>#VALUE!</v>
      </c>
      <c r="I21" s="215" t="e">
        <f t="shared" si="1"/>
        <v>#VALUE!</v>
      </c>
      <c r="J21" s="217" t="e">
        <f t="shared" si="1"/>
        <v>#VALUE!</v>
      </c>
      <c r="K21" s="215" t="e">
        <f t="shared" si="1"/>
        <v>#VALUE!</v>
      </c>
      <c r="L21" s="217" t="e">
        <f t="shared" si="1"/>
        <v>#VALUE!</v>
      </c>
      <c r="M21" s="218" t="e">
        <f t="shared" si="1"/>
        <v>#VALUE!</v>
      </c>
      <c r="N21" s="218" t="e">
        <f t="shared" si="1"/>
        <v>#VALUE!</v>
      </c>
      <c r="O21" s="218" t="e">
        <f t="shared" si="1"/>
        <v>#VALUE!</v>
      </c>
      <c r="P21" s="218" t="e">
        <f t="shared" si="1"/>
        <v>#VALUE!</v>
      </c>
      <c r="Q21" s="215" t="e">
        <f t="shared" si="1"/>
        <v>#VALUE!</v>
      </c>
      <c r="R21" s="216" t="e">
        <f t="shared" si="1"/>
        <v>#VALUE!</v>
      </c>
      <c r="S21" s="217" t="e">
        <f t="shared" si="1"/>
        <v>#VALUE!</v>
      </c>
      <c r="T21" s="218" t="e">
        <f t="shared" si="1"/>
        <v>#VALUE!</v>
      </c>
      <c r="U21" s="218" t="e">
        <f t="shared" si="1"/>
        <v>#VALUE!</v>
      </c>
      <c r="V21" s="215" t="e">
        <f t="shared" si="1"/>
        <v>#VALUE!</v>
      </c>
      <c r="W21" s="217" t="e">
        <f t="shared" si="1"/>
        <v>#VALUE!</v>
      </c>
      <c r="X21" s="219" t="e">
        <f t="shared" si="1"/>
        <v>#VALUE!</v>
      </c>
    </row>
    <row r="22" spans="1:24" x14ac:dyDescent="0.25">
      <c r="A22">
        <v>7</v>
      </c>
      <c r="B22" s="198" t="s">
        <v>28</v>
      </c>
      <c r="C22" s="229">
        <v>1</v>
      </c>
      <c r="D22" s="230">
        <v>1</v>
      </c>
      <c r="E22" s="230">
        <v>1</v>
      </c>
      <c r="F22" s="231">
        <v>1</v>
      </c>
      <c r="G22" s="232">
        <v>1</v>
      </c>
      <c r="H22" s="232">
        <v>1</v>
      </c>
      <c r="I22" s="229">
        <v>1</v>
      </c>
      <c r="J22" s="231">
        <v>1</v>
      </c>
      <c r="K22" s="229">
        <v>1</v>
      </c>
      <c r="L22" s="231">
        <v>1</v>
      </c>
      <c r="M22" s="232">
        <v>1</v>
      </c>
      <c r="N22" s="232">
        <v>1</v>
      </c>
      <c r="O22" s="232">
        <v>1</v>
      </c>
      <c r="P22" s="232">
        <v>1</v>
      </c>
      <c r="Q22" s="229">
        <v>1</v>
      </c>
      <c r="R22" s="230">
        <v>1</v>
      </c>
      <c r="S22" s="231">
        <v>1</v>
      </c>
      <c r="T22" s="232">
        <v>1</v>
      </c>
      <c r="U22" s="232">
        <v>1</v>
      </c>
      <c r="V22" s="229">
        <v>1</v>
      </c>
      <c r="W22" s="231">
        <v>1</v>
      </c>
      <c r="X22" s="233">
        <v>1</v>
      </c>
    </row>
    <row r="23" spans="1:24" x14ac:dyDescent="0.25">
      <c r="A23">
        <v>8</v>
      </c>
      <c r="B23" s="198" t="s">
        <v>14</v>
      </c>
      <c r="C23" s="229" t="str">
        <f>Meldedaten!E27</f>
        <v/>
      </c>
      <c r="D23" s="230" t="str">
        <f>Meldedaten!E28</f>
        <v/>
      </c>
      <c r="E23" s="230" t="str">
        <f>Meldedaten!E29</f>
        <v/>
      </c>
      <c r="F23" s="231" t="str">
        <f>Meldedaten!E30</f>
        <v/>
      </c>
      <c r="G23" s="232" t="str">
        <f>Meldedaten!E31</f>
        <v/>
      </c>
      <c r="H23" s="232" t="str">
        <f>Meldedaten!E32</f>
        <v/>
      </c>
      <c r="I23" s="229" t="str">
        <f>Meldedaten!E33</f>
        <v/>
      </c>
      <c r="J23" s="231" t="str">
        <f>Meldedaten!E34</f>
        <v/>
      </c>
      <c r="K23" s="229" t="str">
        <f>Meldedaten!E35</f>
        <v/>
      </c>
      <c r="L23" s="231" t="str">
        <f>Meldedaten!E36</f>
        <v/>
      </c>
      <c r="M23" s="232" t="str">
        <f>Meldedaten!E37</f>
        <v/>
      </c>
      <c r="N23" s="232" t="str">
        <f>Meldedaten!E38</f>
        <v/>
      </c>
      <c r="O23" s="232" t="str">
        <f>Meldedaten!E39</f>
        <v/>
      </c>
      <c r="P23" s="232" t="str">
        <f>Meldedaten!E40</f>
        <v/>
      </c>
      <c r="Q23" s="229" t="str">
        <f>Meldedaten!E41</f>
        <v/>
      </c>
      <c r="R23" s="230" t="str">
        <f>Meldedaten!E42</f>
        <v/>
      </c>
      <c r="S23" s="231" t="str">
        <f>Meldedaten!E43</f>
        <v/>
      </c>
      <c r="T23" s="232" t="str">
        <f>Meldedaten!E44</f>
        <v/>
      </c>
      <c r="U23" s="232" t="str">
        <f>Meldedaten!E45</f>
        <v/>
      </c>
      <c r="V23" s="229" t="str">
        <f>Meldedaten!E46</f>
        <v/>
      </c>
      <c r="W23" s="231" t="str">
        <f>Meldedaten!E47</f>
        <v/>
      </c>
      <c r="X23" s="233" t="str">
        <f>Meldedaten!E48</f>
        <v/>
      </c>
    </row>
    <row r="25" spans="1:24" x14ac:dyDescent="0.25">
      <c r="C25" s="197"/>
      <c r="D25" s="197"/>
      <c r="E25" s="197"/>
      <c r="F25" s="197"/>
      <c r="G25" s="197"/>
      <c r="H25" s="197"/>
      <c r="I25" s="197"/>
      <c r="J25" s="197"/>
      <c r="K25" s="197"/>
      <c r="L25" s="197"/>
      <c r="M25" s="197"/>
      <c r="N25" s="197"/>
      <c r="O25" s="197"/>
      <c r="P25" s="197"/>
      <c r="Q25" s="197"/>
      <c r="R25" s="197"/>
      <c r="S25" s="197"/>
      <c r="T25" s="197"/>
      <c r="U25" s="197"/>
      <c r="V25" s="197"/>
      <c r="W25" s="197"/>
      <c r="X25" s="197"/>
    </row>
    <row r="26" spans="1:24" x14ac:dyDescent="0.25">
      <c r="B26" s="208" t="s">
        <v>175</v>
      </c>
    </row>
    <row r="28" spans="1:24" x14ac:dyDescent="0.25">
      <c r="A28">
        <v>1</v>
      </c>
      <c r="B28" s="199" t="s">
        <v>173</v>
      </c>
      <c r="C28" s="209" t="s">
        <v>151</v>
      </c>
      <c r="D28" s="210" t="s">
        <v>152</v>
      </c>
      <c r="E28" s="210" t="s">
        <v>153</v>
      </c>
      <c r="F28" s="210" t="s">
        <v>154</v>
      </c>
      <c r="G28" s="210" t="s">
        <v>155</v>
      </c>
      <c r="H28" s="210" t="s">
        <v>161</v>
      </c>
      <c r="I28" s="210" t="s">
        <v>162</v>
      </c>
      <c r="J28" s="210" t="s">
        <v>169</v>
      </c>
      <c r="K28" s="211" t="s">
        <v>172</v>
      </c>
      <c r="L28" s="209" t="s">
        <v>156</v>
      </c>
      <c r="M28" s="210" t="s">
        <v>157</v>
      </c>
      <c r="N28" s="210" t="s">
        <v>158</v>
      </c>
      <c r="O28" s="210" t="s">
        <v>159</v>
      </c>
      <c r="P28" s="210" t="s">
        <v>160</v>
      </c>
      <c r="Q28" s="210" t="s">
        <v>168</v>
      </c>
      <c r="R28" s="211" t="s">
        <v>171</v>
      </c>
      <c r="S28" s="209" t="s">
        <v>165</v>
      </c>
      <c r="T28" s="210" t="s">
        <v>166</v>
      </c>
      <c r="U28" s="210" t="s">
        <v>167</v>
      </c>
      <c r="V28" s="211" t="s">
        <v>170</v>
      </c>
      <c r="W28" s="209" t="s">
        <v>163</v>
      </c>
      <c r="X28" s="211" t="s">
        <v>164</v>
      </c>
    </row>
    <row r="29" spans="1:24" x14ac:dyDescent="0.25">
      <c r="A29">
        <v>2</v>
      </c>
      <c r="B29" s="198" t="s">
        <v>44</v>
      </c>
      <c r="C29" s="377" t="s">
        <v>85</v>
      </c>
      <c r="D29" s="378"/>
      <c r="E29" s="378"/>
      <c r="F29" s="378"/>
      <c r="G29" s="378"/>
      <c r="H29" s="378"/>
      <c r="I29" s="378"/>
      <c r="J29" s="378"/>
      <c r="K29" s="379"/>
      <c r="L29" s="380" t="s">
        <v>86</v>
      </c>
      <c r="M29" s="381"/>
      <c r="N29" s="381"/>
      <c r="O29" s="381"/>
      <c r="P29" s="381"/>
      <c r="Q29" s="381"/>
      <c r="R29" s="382"/>
      <c r="S29" s="383" t="s">
        <v>88</v>
      </c>
      <c r="T29" s="384"/>
      <c r="U29" s="384"/>
      <c r="V29" s="385"/>
      <c r="W29" s="386" t="s">
        <v>87</v>
      </c>
      <c r="X29" s="387"/>
    </row>
    <row r="30" spans="1:24" ht="95.1" customHeight="1" x14ac:dyDescent="0.25">
      <c r="A30">
        <v>4</v>
      </c>
      <c r="C30" s="202" t="str">
        <f t="shared" ref="C30:L32" si="2">HLOOKUP(C$28,$C$16:$X$23,$A30,0)</f>
        <v>Differenz
berechnen</v>
      </c>
      <c r="D30" s="204" t="str">
        <f t="shared" si="2"/>
        <v>Quotient
berechnen</v>
      </c>
      <c r="E30" s="204" t="str">
        <f t="shared" si="2"/>
        <v>Klammer
beachten</v>
      </c>
      <c r="F30" s="204" t="str">
        <f t="shared" si="2"/>
        <v>Punkt- vor
Strichrechnung
beachten</v>
      </c>
      <c r="G30" s="204" t="str">
        <f t="shared" si="2"/>
        <v>Ungleichung
lösen</v>
      </c>
      <c r="H30" s="204" t="str">
        <f t="shared" si="2"/>
        <v>Produkt
berechnen</v>
      </c>
      <c r="I30" s="204" t="str">
        <f t="shared" si="2"/>
        <v>arith. Muster
fortsetzen</v>
      </c>
      <c r="J30" s="204" t="str">
        <f t="shared" si="2"/>
        <v>Näherungswert
berechnen</v>
      </c>
      <c r="K30" s="205" t="str">
        <f t="shared" si="2"/>
        <v>funkt.
Beziehung
anwenden</v>
      </c>
      <c r="L30" s="202" t="str">
        <f t="shared" si="2"/>
        <v>Massen
ordnen</v>
      </c>
      <c r="M30" s="204" t="str">
        <f t="shared" ref="M30:X32" si="3">HLOOKUP(M$28,$C$16:$X$23,$A30,0)</f>
        <v>Längen
(cm, mm)
vergleichen</v>
      </c>
      <c r="N30" s="204" t="str">
        <f t="shared" si="3"/>
        <v>Längen
(m, km)
vergleichen</v>
      </c>
      <c r="O30" s="204" t="str">
        <f t="shared" si="3"/>
        <v>Zeit  (min, s)
umwandeln</v>
      </c>
      <c r="P30" s="204" t="str">
        <f t="shared" si="3"/>
        <v>Zeit (min, h)
umwandeln</v>
      </c>
      <c r="Q30" s="204" t="str">
        <f t="shared" si="3"/>
        <v>Zeitdauer
begründen</v>
      </c>
      <c r="R30" s="205" t="str">
        <f t="shared" si="3"/>
        <v>Zeitpunkt
berechnen</v>
      </c>
      <c r="S30" s="202" t="str">
        <f t="shared" si="3"/>
        <v>Daten
entnehmen</v>
      </c>
      <c r="T30" s="204" t="str">
        <f t="shared" si="3"/>
        <v>Daten
berechnen</v>
      </c>
      <c r="U30" s="204" t="str">
        <f t="shared" si="3"/>
        <v>Diagramm
ergänzen</v>
      </c>
      <c r="V30" s="205" t="str">
        <f t="shared" si="3"/>
        <v>Uhrzeit
markieren</v>
      </c>
      <c r="W30" s="202" t="str">
        <f t="shared" si="3"/>
        <v>Rechteck
zeichnen</v>
      </c>
      <c r="X30" s="205" t="str">
        <f t="shared" si="3"/>
        <v>Flächeninhalte
vergleichen</v>
      </c>
    </row>
    <row r="31" spans="1:24" x14ac:dyDescent="0.25">
      <c r="A31">
        <v>5</v>
      </c>
      <c r="B31" s="199" t="s">
        <v>8</v>
      </c>
      <c r="C31" s="258" t="str">
        <f t="shared" si="2"/>
        <v>1a</v>
      </c>
      <c r="D31" s="259" t="str">
        <f t="shared" si="2"/>
        <v>1b</v>
      </c>
      <c r="E31" s="259" t="str">
        <f t="shared" si="2"/>
        <v>1c</v>
      </c>
      <c r="F31" s="259" t="str">
        <f t="shared" si="2"/>
        <v>1d</v>
      </c>
      <c r="G31" s="259">
        <f t="shared" si="2"/>
        <v>2</v>
      </c>
      <c r="H31" s="259">
        <f t="shared" si="2"/>
        <v>6</v>
      </c>
      <c r="I31" s="259">
        <f t="shared" si="2"/>
        <v>7</v>
      </c>
      <c r="J31" s="259">
        <f t="shared" si="2"/>
        <v>12</v>
      </c>
      <c r="K31" s="260">
        <f t="shared" si="2"/>
        <v>14</v>
      </c>
      <c r="L31" s="258">
        <f t="shared" si="2"/>
        <v>3</v>
      </c>
      <c r="M31" s="259" t="str">
        <f t="shared" si="3"/>
        <v>4a</v>
      </c>
      <c r="N31" s="259" t="str">
        <f t="shared" si="3"/>
        <v>4b</v>
      </c>
      <c r="O31" s="259" t="str">
        <f t="shared" si="3"/>
        <v>5a</v>
      </c>
      <c r="P31" s="259" t="str">
        <f t="shared" si="3"/>
        <v>5b</v>
      </c>
      <c r="Q31" s="259">
        <f t="shared" si="3"/>
        <v>11</v>
      </c>
      <c r="R31" s="260" t="str">
        <f t="shared" si="3"/>
        <v>13b</v>
      </c>
      <c r="S31" s="258" t="str">
        <f t="shared" si="3"/>
        <v>10a</v>
      </c>
      <c r="T31" s="259" t="str">
        <f t="shared" si="3"/>
        <v>10b</v>
      </c>
      <c r="U31" s="259" t="str">
        <f t="shared" si="3"/>
        <v>10c</v>
      </c>
      <c r="V31" s="260" t="str">
        <f t="shared" si="3"/>
        <v>13a</v>
      </c>
      <c r="W31" s="258">
        <f t="shared" si="3"/>
        <v>8</v>
      </c>
      <c r="X31" s="260">
        <f t="shared" si="3"/>
        <v>9</v>
      </c>
    </row>
    <row r="32" spans="1:24" x14ac:dyDescent="0.25">
      <c r="A32">
        <v>6</v>
      </c>
      <c r="B32" s="201" t="s">
        <v>150</v>
      </c>
      <c r="C32" s="203" t="e">
        <f t="shared" si="2"/>
        <v>#VALUE!</v>
      </c>
      <c r="D32" s="206" t="e">
        <f t="shared" si="2"/>
        <v>#VALUE!</v>
      </c>
      <c r="E32" s="206" t="e">
        <f t="shared" si="2"/>
        <v>#VALUE!</v>
      </c>
      <c r="F32" s="206" t="e">
        <f t="shared" si="2"/>
        <v>#VALUE!</v>
      </c>
      <c r="G32" s="206" t="e">
        <f t="shared" si="2"/>
        <v>#VALUE!</v>
      </c>
      <c r="H32" s="206" t="e">
        <f t="shared" si="2"/>
        <v>#VALUE!</v>
      </c>
      <c r="I32" s="206" t="e">
        <f t="shared" si="2"/>
        <v>#VALUE!</v>
      </c>
      <c r="J32" s="206" t="e">
        <f t="shared" si="2"/>
        <v>#VALUE!</v>
      </c>
      <c r="K32" s="207" t="e">
        <f t="shared" si="2"/>
        <v>#VALUE!</v>
      </c>
      <c r="L32" s="203" t="e">
        <f t="shared" si="2"/>
        <v>#VALUE!</v>
      </c>
      <c r="M32" s="206" t="e">
        <f t="shared" si="3"/>
        <v>#VALUE!</v>
      </c>
      <c r="N32" s="206" t="e">
        <f t="shared" si="3"/>
        <v>#VALUE!</v>
      </c>
      <c r="O32" s="206" t="e">
        <f t="shared" si="3"/>
        <v>#VALUE!</v>
      </c>
      <c r="P32" s="206" t="e">
        <f t="shared" si="3"/>
        <v>#VALUE!</v>
      </c>
      <c r="Q32" s="206" t="e">
        <f t="shared" si="3"/>
        <v>#VALUE!</v>
      </c>
      <c r="R32" s="207" t="e">
        <f t="shared" si="3"/>
        <v>#VALUE!</v>
      </c>
      <c r="S32" s="203" t="e">
        <f t="shared" si="3"/>
        <v>#VALUE!</v>
      </c>
      <c r="T32" s="206" t="e">
        <f t="shared" si="3"/>
        <v>#VALUE!</v>
      </c>
      <c r="U32" s="206" t="e">
        <f t="shared" si="3"/>
        <v>#VALUE!</v>
      </c>
      <c r="V32" s="207" t="e">
        <f t="shared" si="3"/>
        <v>#VALUE!</v>
      </c>
      <c r="W32" s="203" t="e">
        <f t="shared" si="3"/>
        <v>#VALUE!</v>
      </c>
      <c r="X32" s="207" t="e">
        <f t="shared" si="3"/>
        <v>#VALUE!</v>
      </c>
    </row>
    <row r="35" spans="2:6" x14ac:dyDescent="0.25">
      <c r="C35" s="234" t="s">
        <v>2</v>
      </c>
      <c r="D35" s="235" t="s">
        <v>1</v>
      </c>
      <c r="E35" s="236" t="s">
        <v>3</v>
      </c>
      <c r="F35" s="237" t="s">
        <v>23</v>
      </c>
    </row>
    <row r="36" spans="2:6" ht="90" x14ac:dyDescent="0.25">
      <c r="C36" s="262" t="s">
        <v>31</v>
      </c>
      <c r="D36" s="263" t="s">
        <v>33</v>
      </c>
      <c r="E36" s="264" t="s">
        <v>211</v>
      </c>
      <c r="F36" s="265" t="s">
        <v>32</v>
      </c>
    </row>
    <row r="37" spans="2:6" x14ac:dyDescent="0.25">
      <c r="B37" s="201" t="s">
        <v>150</v>
      </c>
      <c r="C37" s="238" t="e">
        <f>C39/(C38*$B$19)</f>
        <v>#VALUE!</v>
      </c>
      <c r="D37" s="238" t="e">
        <f t="shared" ref="D37:F37" si="4">D39/(D38*$B$19)</f>
        <v>#VALUE!</v>
      </c>
      <c r="E37" s="238" t="e">
        <f t="shared" si="4"/>
        <v>#VALUE!</v>
      </c>
      <c r="F37" s="238" t="e">
        <f t="shared" si="4"/>
        <v>#VALUE!</v>
      </c>
    </row>
    <row r="38" spans="2:6" x14ac:dyDescent="0.25">
      <c r="B38" s="198" t="s">
        <v>28</v>
      </c>
      <c r="C38" s="239">
        <f t="shared" ref="C38:F39" si="5">SUMIF($C$17:$X$17,C$35,$C22:$X22)</f>
        <v>9</v>
      </c>
      <c r="D38" s="239">
        <f t="shared" si="5"/>
        <v>7</v>
      </c>
      <c r="E38" s="239">
        <f t="shared" si="5"/>
        <v>4</v>
      </c>
      <c r="F38" s="239">
        <f t="shared" si="5"/>
        <v>2</v>
      </c>
    </row>
    <row r="39" spans="2:6" x14ac:dyDescent="0.25">
      <c r="B39" s="198" t="s">
        <v>14</v>
      </c>
      <c r="C39" s="239">
        <f t="shared" si="5"/>
        <v>0</v>
      </c>
      <c r="D39" s="239">
        <f t="shared" si="5"/>
        <v>0</v>
      </c>
      <c r="E39" s="239">
        <f t="shared" si="5"/>
        <v>0</v>
      </c>
      <c r="F39" s="239">
        <f t="shared" si="5"/>
        <v>0</v>
      </c>
    </row>
    <row r="42" spans="2:6" x14ac:dyDescent="0.25">
      <c r="B42" s="208" t="s">
        <v>174</v>
      </c>
    </row>
    <row r="44" spans="2:6" x14ac:dyDescent="0.25">
      <c r="C44" s="242" t="s">
        <v>9</v>
      </c>
      <c r="D44" s="241" t="s">
        <v>10</v>
      </c>
      <c r="E44" s="240" t="s">
        <v>11</v>
      </c>
    </row>
    <row r="45" spans="2:6" ht="51.75" x14ac:dyDescent="0.25">
      <c r="C45" s="244" t="s">
        <v>207</v>
      </c>
      <c r="D45" s="245" t="s">
        <v>208</v>
      </c>
      <c r="E45" s="246" t="s">
        <v>209</v>
      </c>
    </row>
    <row r="46" spans="2:6" x14ac:dyDescent="0.25">
      <c r="B46" s="201" t="s">
        <v>150</v>
      </c>
      <c r="C46" s="238" t="e">
        <f>C48/(C47*$B$19)</f>
        <v>#VALUE!</v>
      </c>
      <c r="D46" s="238" t="e">
        <f t="shared" ref="D46:E46" si="6">D48/(D47*$B$19)</f>
        <v>#VALUE!</v>
      </c>
      <c r="E46" s="238" t="e">
        <f t="shared" si="6"/>
        <v>#VALUE!</v>
      </c>
    </row>
    <row r="47" spans="2:6" x14ac:dyDescent="0.25">
      <c r="B47" s="198" t="s">
        <v>28</v>
      </c>
      <c r="C47" s="239">
        <f>SUMIF($C$18:$X$18,C$44,$C22:$X22)</f>
        <v>8</v>
      </c>
      <c r="D47" s="239">
        <f>SUMIF($C$18:$X$18,D$44,$C22:$X22)</f>
        <v>11</v>
      </c>
      <c r="E47" s="239">
        <f t="shared" ref="D47:E48" si="7">SUMIF($C$18:$X$18,E$44,$C22:$X22)</f>
        <v>3</v>
      </c>
    </row>
    <row r="48" spans="2:6" x14ac:dyDescent="0.25">
      <c r="B48" s="198" t="s">
        <v>14</v>
      </c>
      <c r="C48" s="239">
        <f>SUMIF($C$18:$X$18,C$44,$C23:$X23)</f>
        <v>0</v>
      </c>
      <c r="D48" s="239">
        <f t="shared" si="7"/>
        <v>0</v>
      </c>
      <c r="E48" s="239">
        <f t="shared" si="7"/>
        <v>0</v>
      </c>
    </row>
    <row r="51" spans="2:5" x14ac:dyDescent="0.25">
      <c r="B51" s="208" t="s">
        <v>176</v>
      </c>
    </row>
    <row r="53" spans="2:5" x14ac:dyDescent="0.25">
      <c r="C53" s="247" t="s">
        <v>178</v>
      </c>
      <c r="D53" s="249" t="s">
        <v>179</v>
      </c>
      <c r="E53" s="251" t="s">
        <v>180</v>
      </c>
    </row>
    <row r="54" spans="2:5" ht="102.75" x14ac:dyDescent="0.25">
      <c r="C54" s="248" t="s">
        <v>181</v>
      </c>
      <c r="D54" s="250" t="s">
        <v>182</v>
      </c>
      <c r="E54" s="252" t="s">
        <v>183</v>
      </c>
    </row>
    <row r="55" spans="2:5" x14ac:dyDescent="0.25">
      <c r="B55" s="201" t="s">
        <v>150</v>
      </c>
      <c r="C55" s="238" t="e">
        <f>C57/(C56*$B$19)</f>
        <v>#VALUE!</v>
      </c>
      <c r="D55" s="238" t="e">
        <f t="shared" ref="D55:E55" si="8">D57/(D56*$B$19)</f>
        <v>#VALUE!</v>
      </c>
      <c r="E55" s="238" t="e">
        <f t="shared" si="8"/>
        <v>#VALUE!</v>
      </c>
    </row>
    <row r="56" spans="2:5" x14ac:dyDescent="0.25">
      <c r="B56" s="198" t="s">
        <v>28</v>
      </c>
      <c r="C56" s="239">
        <f t="shared" ref="C56:E57" si="9">SUMIF($C$15:$X$15,C$53,$C22:$X22)</f>
        <v>2</v>
      </c>
      <c r="D56" s="239">
        <f t="shared" si="9"/>
        <v>1</v>
      </c>
      <c r="E56" s="239">
        <f t="shared" si="9"/>
        <v>1</v>
      </c>
    </row>
    <row r="57" spans="2:5" x14ac:dyDescent="0.25">
      <c r="B57" s="198" t="s">
        <v>14</v>
      </c>
      <c r="C57" s="239">
        <f t="shared" si="9"/>
        <v>0</v>
      </c>
      <c r="D57" s="239">
        <f t="shared" si="9"/>
        <v>0</v>
      </c>
      <c r="E57" s="239">
        <f t="shared" si="9"/>
        <v>0</v>
      </c>
    </row>
  </sheetData>
  <mergeCells count="7">
    <mergeCell ref="V3:W3"/>
    <mergeCell ref="V4:W4"/>
    <mergeCell ref="V5:W5"/>
    <mergeCell ref="C29:K29"/>
    <mergeCell ref="L29:R29"/>
    <mergeCell ref="S29:V29"/>
    <mergeCell ref="W29:X29"/>
  </mergeCell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topLeftCell="A9" workbookViewId="0">
      <selection activeCell="C32" sqref="C32"/>
    </sheetView>
  </sheetViews>
  <sheetFormatPr baseColWidth="10" defaultRowHeight="15" x14ac:dyDescent="0.25"/>
  <cols>
    <col min="1" max="1" width="5.28515625" customWidth="1"/>
    <col min="2" max="2" width="25.5703125" customWidth="1"/>
    <col min="3" max="24" width="6.7109375" customWidth="1"/>
    <col min="25" max="30" width="6.42578125" customWidth="1"/>
  </cols>
  <sheetData>
    <row r="1" spans="1:24" ht="15.75" thickTop="1" x14ac:dyDescent="0.25">
      <c r="D1" s="11"/>
      <c r="E1" s="12"/>
      <c r="F1" s="12"/>
      <c r="G1" s="13"/>
    </row>
    <row r="2" spans="1:24" x14ac:dyDescent="0.25">
      <c r="D2" s="14"/>
      <c r="E2" s="15" t="s">
        <v>38</v>
      </c>
      <c r="F2" s="15"/>
      <c r="G2" s="16"/>
      <c r="J2" s="208" t="s">
        <v>212</v>
      </c>
      <c r="K2" s="208"/>
      <c r="V2" s="261" t="s">
        <v>214</v>
      </c>
      <c r="W2" s="261"/>
    </row>
    <row r="3" spans="1:24" x14ac:dyDescent="0.25">
      <c r="D3" s="14"/>
      <c r="E3" s="15"/>
      <c r="F3" s="15"/>
      <c r="G3" s="16"/>
      <c r="K3" s="267" t="s">
        <v>94</v>
      </c>
      <c r="M3" s="138"/>
      <c r="O3" s="268">
        <v>1</v>
      </c>
      <c r="P3" s="268">
        <v>2</v>
      </c>
      <c r="Q3" s="268">
        <v>3</v>
      </c>
      <c r="R3" s="268">
        <v>4</v>
      </c>
      <c r="S3" s="268">
        <v>5</v>
      </c>
      <c r="T3" s="268">
        <v>6</v>
      </c>
      <c r="U3" s="269" t="s">
        <v>213</v>
      </c>
      <c r="V3" s="374" t="e">
        <f>IF(U5=0,"",(O3*O$5+P3*P$5+Q3*Q$5+R3*R$5+S3*S$5+T3*T$5)/U5)</f>
        <v>#VALUE!</v>
      </c>
      <c r="W3" s="374"/>
    </row>
    <row r="4" spans="1:24" x14ac:dyDescent="0.25">
      <c r="D4" s="14"/>
      <c r="E4" s="15" t="s">
        <v>39</v>
      </c>
      <c r="F4" s="15" t="s">
        <v>17</v>
      </c>
      <c r="G4" s="16"/>
      <c r="K4" s="135"/>
      <c r="M4" s="138"/>
      <c r="N4" s="135" t="s">
        <v>215</v>
      </c>
      <c r="O4" s="268">
        <f>IF(Meldedaten!C10="",0,Meldedaten!C10)</f>
        <v>0</v>
      </c>
      <c r="P4" s="268">
        <f>IF(Meldedaten!C11="",0,Meldedaten!C11)</f>
        <v>0</v>
      </c>
      <c r="Q4" s="268">
        <f>IF(Meldedaten!C12="",0,Meldedaten!C12)</f>
        <v>0</v>
      </c>
      <c r="R4" s="268">
        <f>IF(Meldedaten!C13="",0,Meldedaten!C13)</f>
        <v>0</v>
      </c>
      <c r="S4" s="268">
        <f>IF(Meldedaten!C14="",0,Meldedaten!C14)</f>
        <v>0</v>
      </c>
      <c r="T4" s="268">
        <f>IF(Meldedaten!C15="",0,Meldedaten!C15)</f>
        <v>0</v>
      </c>
      <c r="U4" s="268" t="str">
        <f>B19</f>
        <v/>
      </c>
      <c r="V4" s="375" t="e">
        <f>IF(U4=0,"",(O4*$O$3+P4*$P$3+Q4*$Q$3+R4*$R$3+S4*$S$3+T4*$T$3)/U4)</f>
        <v>#VALUE!</v>
      </c>
      <c r="W4" s="376"/>
    </row>
    <row r="5" spans="1:24" x14ac:dyDescent="0.25">
      <c r="D5" s="14"/>
      <c r="E5" s="15">
        <v>0</v>
      </c>
      <c r="F5" s="15">
        <v>6</v>
      </c>
      <c r="G5" s="16"/>
      <c r="K5" s="135"/>
      <c r="M5" s="138"/>
      <c r="N5" s="135" t="s">
        <v>216</v>
      </c>
      <c r="O5" s="268">
        <f>IF(Meldedaten!C19="",0,Meldedaten!C19)</f>
        <v>0</v>
      </c>
      <c r="P5" s="268">
        <f>IF(Meldedaten!C20="",0,Meldedaten!C20)</f>
        <v>0</v>
      </c>
      <c r="Q5" s="268">
        <f>IF(Meldedaten!C21="",0,Meldedaten!C21)</f>
        <v>0</v>
      </c>
      <c r="R5" s="268">
        <f>IF(Meldedaten!C22="",0,Meldedaten!C22)</f>
        <v>0</v>
      </c>
      <c r="S5" s="268">
        <f>IF(Meldedaten!C23="",0,Meldedaten!C23)</f>
        <v>0</v>
      </c>
      <c r="T5" s="268">
        <f>IF(Meldedaten!C24="",0,Meldedaten!C24)</f>
        <v>0</v>
      </c>
      <c r="U5" s="268" t="str">
        <f>B19</f>
        <v/>
      </c>
      <c r="V5" s="375" t="e">
        <f>IF(U5=0,"",(O5*$O$3+P5*$P$3+Q5*$Q$3+R5*$R$3+S5*$S$3+T5*$T$3)/U5)</f>
        <v>#VALUE!</v>
      </c>
      <c r="W5" s="376"/>
    </row>
    <row r="6" spans="1:24" x14ac:dyDescent="0.25">
      <c r="D6" s="14"/>
      <c r="E6" s="15">
        <v>5</v>
      </c>
      <c r="F6" s="15">
        <v>5</v>
      </c>
      <c r="G6" s="16"/>
      <c r="K6" s="135"/>
      <c r="M6" s="138"/>
    </row>
    <row r="7" spans="1:24" x14ac:dyDescent="0.25">
      <c r="D7" s="14"/>
      <c r="E7" s="15">
        <v>9</v>
      </c>
      <c r="F7" s="15">
        <v>4</v>
      </c>
      <c r="G7" s="16"/>
      <c r="K7" s="267" t="s">
        <v>96</v>
      </c>
      <c r="M7" s="138"/>
      <c r="O7" s="268">
        <v>1</v>
      </c>
      <c r="P7" s="268">
        <v>2</v>
      </c>
      <c r="Q7" s="268">
        <v>3</v>
      </c>
      <c r="R7" s="268">
        <v>4</v>
      </c>
      <c r="S7" s="268">
        <v>5</v>
      </c>
      <c r="T7" s="268">
        <v>6</v>
      </c>
    </row>
    <row r="8" spans="1:24" x14ac:dyDescent="0.25">
      <c r="D8" s="14"/>
      <c r="E8" s="15">
        <v>14</v>
      </c>
      <c r="F8" s="15">
        <v>3</v>
      </c>
      <c r="G8" s="16"/>
      <c r="N8" s="135" t="s">
        <v>215</v>
      </c>
      <c r="O8" s="270" t="str">
        <f>IF(O4=0,"—",O4/$U4)</f>
        <v>—</v>
      </c>
      <c r="P8" s="270" t="str">
        <f t="shared" ref="P8:T9" si="0">IF(P4=0,"—",P4/$U4)</f>
        <v>—</v>
      </c>
      <c r="Q8" s="270" t="str">
        <f t="shared" si="0"/>
        <v>—</v>
      </c>
      <c r="R8" s="270" t="str">
        <f t="shared" si="0"/>
        <v>—</v>
      </c>
      <c r="S8" s="270" t="str">
        <f t="shared" si="0"/>
        <v>—</v>
      </c>
      <c r="T8" s="270" t="str">
        <f t="shared" si="0"/>
        <v>—</v>
      </c>
    </row>
    <row r="9" spans="1:24" x14ac:dyDescent="0.25">
      <c r="D9" s="14"/>
      <c r="E9" s="15">
        <v>17</v>
      </c>
      <c r="F9" s="15">
        <v>2</v>
      </c>
      <c r="G9" s="16"/>
      <c r="N9" s="135" t="s">
        <v>216</v>
      </c>
      <c r="O9" s="270" t="str">
        <f>IF(O5=0,"—",O5/$U5)</f>
        <v>—</v>
      </c>
      <c r="P9" s="270" t="str">
        <f t="shared" si="0"/>
        <v>—</v>
      </c>
      <c r="Q9" s="270" t="str">
        <f t="shared" si="0"/>
        <v>—</v>
      </c>
      <c r="R9" s="270" t="str">
        <f t="shared" si="0"/>
        <v>—</v>
      </c>
      <c r="S9" s="270" t="str">
        <f t="shared" si="0"/>
        <v>—</v>
      </c>
      <c r="T9" s="270" t="str">
        <f t="shared" si="0"/>
        <v>—</v>
      </c>
    </row>
    <row r="10" spans="1:24" x14ac:dyDescent="0.25">
      <c r="D10" s="14"/>
      <c r="E10" s="15">
        <v>21</v>
      </c>
      <c r="F10" s="15">
        <v>1</v>
      </c>
      <c r="G10" s="16"/>
    </row>
    <row r="11" spans="1:24" ht="15.75" thickBot="1" x14ac:dyDescent="0.3">
      <c r="D11" s="17"/>
      <c r="E11" s="18"/>
      <c r="F11" s="18"/>
      <c r="G11" s="19"/>
    </row>
    <row r="12" spans="1:24" ht="15.75" thickTop="1" x14ac:dyDescent="0.25"/>
    <row r="13" spans="1:24" ht="21" x14ac:dyDescent="0.35">
      <c r="B13" s="208" t="s">
        <v>184</v>
      </c>
      <c r="C13" s="266" t="s">
        <v>217</v>
      </c>
    </row>
    <row r="14" spans="1:24" x14ac:dyDescent="0.25">
      <c r="B14" s="208"/>
    </row>
    <row r="15" spans="1:24" x14ac:dyDescent="0.25">
      <c r="B15" s="199" t="s">
        <v>177</v>
      </c>
      <c r="C15" s="136"/>
      <c r="D15" s="136"/>
      <c r="E15" s="136"/>
      <c r="F15" s="136"/>
      <c r="G15" s="136"/>
      <c r="H15" s="136"/>
      <c r="I15" s="136"/>
      <c r="J15" s="136"/>
      <c r="K15" s="136"/>
      <c r="L15" s="136"/>
      <c r="M15" s="136"/>
      <c r="N15" s="243" t="s">
        <v>178</v>
      </c>
      <c r="O15" s="243" t="s">
        <v>178</v>
      </c>
      <c r="P15" s="136"/>
      <c r="Q15" s="136"/>
      <c r="R15" s="136"/>
      <c r="S15" s="136"/>
      <c r="T15" s="243" t="s">
        <v>179</v>
      </c>
      <c r="U15" s="243" t="s">
        <v>180</v>
      </c>
      <c r="V15" s="136"/>
      <c r="W15" s="136"/>
      <c r="X15" s="136"/>
    </row>
    <row r="16" spans="1:24" x14ac:dyDescent="0.25">
      <c r="A16">
        <v>1</v>
      </c>
      <c r="B16" s="199" t="s">
        <v>173</v>
      </c>
      <c r="C16" s="136" t="s">
        <v>151</v>
      </c>
      <c r="D16" s="136" t="s">
        <v>152</v>
      </c>
      <c r="E16" s="136" t="s">
        <v>153</v>
      </c>
      <c r="F16" s="136" t="s">
        <v>154</v>
      </c>
      <c r="G16" s="136" t="s">
        <v>155</v>
      </c>
      <c r="H16" s="136" t="s">
        <v>156</v>
      </c>
      <c r="I16" s="136" t="s">
        <v>157</v>
      </c>
      <c r="J16" s="136" t="s">
        <v>158</v>
      </c>
      <c r="K16" s="136" t="s">
        <v>159</v>
      </c>
      <c r="L16" s="136" t="s">
        <v>160</v>
      </c>
      <c r="M16" s="136" t="s">
        <v>161</v>
      </c>
      <c r="N16" s="136" t="s">
        <v>162</v>
      </c>
      <c r="O16" s="136" t="s">
        <v>163</v>
      </c>
      <c r="P16" s="136" t="s">
        <v>164</v>
      </c>
      <c r="Q16" s="136" t="s">
        <v>165</v>
      </c>
      <c r="R16" s="136" t="s">
        <v>166</v>
      </c>
      <c r="S16" s="136" t="s">
        <v>167</v>
      </c>
      <c r="T16" s="136" t="s">
        <v>168</v>
      </c>
      <c r="U16" s="136" t="s">
        <v>169</v>
      </c>
      <c r="V16" s="136" t="s">
        <v>170</v>
      </c>
      <c r="W16" s="136" t="s">
        <v>171</v>
      </c>
      <c r="X16" s="136" t="s">
        <v>172</v>
      </c>
    </row>
    <row r="17" spans="1:24" x14ac:dyDescent="0.25">
      <c r="A17">
        <v>2</v>
      </c>
      <c r="B17" s="198" t="s">
        <v>44</v>
      </c>
      <c r="C17" s="134" t="s">
        <v>2</v>
      </c>
      <c r="D17" s="134" t="s">
        <v>2</v>
      </c>
      <c r="E17" s="134" t="s">
        <v>2</v>
      </c>
      <c r="F17" s="134" t="s">
        <v>2</v>
      </c>
      <c r="G17" s="134" t="s">
        <v>2</v>
      </c>
      <c r="H17" s="212" t="s">
        <v>1</v>
      </c>
      <c r="I17" s="212" t="s">
        <v>1</v>
      </c>
      <c r="J17" s="212" t="s">
        <v>1</v>
      </c>
      <c r="K17" s="212" t="s">
        <v>1</v>
      </c>
      <c r="L17" s="212" t="s">
        <v>1</v>
      </c>
      <c r="M17" s="134" t="s">
        <v>2</v>
      </c>
      <c r="N17" s="134" t="s">
        <v>2</v>
      </c>
      <c r="O17" s="213" t="s">
        <v>23</v>
      </c>
      <c r="P17" s="213" t="s">
        <v>23</v>
      </c>
      <c r="Q17" s="214" t="s">
        <v>3</v>
      </c>
      <c r="R17" s="214" t="s">
        <v>3</v>
      </c>
      <c r="S17" s="214" t="s">
        <v>3</v>
      </c>
      <c r="T17" s="285" t="s">
        <v>1</v>
      </c>
      <c r="U17" s="284" t="s">
        <v>2</v>
      </c>
      <c r="V17" s="283" t="s">
        <v>3</v>
      </c>
      <c r="W17" s="285" t="s">
        <v>1</v>
      </c>
      <c r="X17" s="284" t="s">
        <v>2</v>
      </c>
    </row>
    <row r="18" spans="1:24" x14ac:dyDescent="0.25">
      <c r="A18">
        <v>3</v>
      </c>
      <c r="B18" s="198" t="s">
        <v>43</v>
      </c>
      <c r="C18" s="220" t="s">
        <v>9</v>
      </c>
      <c r="D18" s="221" t="s">
        <v>9</v>
      </c>
      <c r="E18" s="221" t="s">
        <v>9</v>
      </c>
      <c r="F18" s="222" t="s">
        <v>9</v>
      </c>
      <c r="G18" s="223" t="s">
        <v>10</v>
      </c>
      <c r="H18" s="223" t="s">
        <v>10</v>
      </c>
      <c r="I18" s="224" t="s">
        <v>10</v>
      </c>
      <c r="J18" s="225" t="s">
        <v>10</v>
      </c>
      <c r="K18" s="220" t="s">
        <v>9</v>
      </c>
      <c r="L18" s="222" t="s">
        <v>9</v>
      </c>
      <c r="M18" s="223" t="s">
        <v>10</v>
      </c>
      <c r="N18" s="226" t="s">
        <v>11</v>
      </c>
      <c r="O18" s="226" t="s">
        <v>11</v>
      </c>
      <c r="P18" s="223" t="s">
        <v>10</v>
      </c>
      <c r="Q18" s="220" t="s">
        <v>9</v>
      </c>
      <c r="R18" s="227" t="s">
        <v>10</v>
      </c>
      <c r="S18" s="225" t="s">
        <v>10</v>
      </c>
      <c r="T18" s="223" t="s">
        <v>10</v>
      </c>
      <c r="U18" s="223" t="s">
        <v>10</v>
      </c>
      <c r="V18" s="220" t="s">
        <v>9</v>
      </c>
      <c r="W18" s="225" t="s">
        <v>10</v>
      </c>
      <c r="X18" s="228" t="s">
        <v>11</v>
      </c>
    </row>
    <row r="19" spans="1:24" ht="95.1" customHeight="1" x14ac:dyDescent="0.25">
      <c r="A19">
        <v>4</v>
      </c>
      <c r="B19" s="200" t="str">
        <f>Meldedaten!C7</f>
        <v/>
      </c>
      <c r="C19" s="253" t="s">
        <v>91</v>
      </c>
      <c r="D19" s="254" t="s">
        <v>90</v>
      </c>
      <c r="E19" s="254" t="s">
        <v>202</v>
      </c>
      <c r="F19" s="255" t="s">
        <v>203</v>
      </c>
      <c r="G19" s="256" t="s">
        <v>204</v>
      </c>
      <c r="H19" s="256" t="s">
        <v>185</v>
      </c>
      <c r="I19" s="253" t="s">
        <v>205</v>
      </c>
      <c r="J19" s="255" t="s">
        <v>206</v>
      </c>
      <c r="K19" s="253" t="s">
        <v>193</v>
      </c>
      <c r="L19" s="255" t="s">
        <v>194</v>
      </c>
      <c r="M19" s="256" t="s">
        <v>186</v>
      </c>
      <c r="N19" s="256" t="s">
        <v>195</v>
      </c>
      <c r="O19" s="256" t="s">
        <v>187</v>
      </c>
      <c r="P19" s="256" t="s">
        <v>196</v>
      </c>
      <c r="Q19" s="253" t="s">
        <v>197</v>
      </c>
      <c r="R19" s="254" t="s">
        <v>188</v>
      </c>
      <c r="S19" s="255" t="s">
        <v>82</v>
      </c>
      <c r="T19" s="256" t="s">
        <v>189</v>
      </c>
      <c r="U19" s="256" t="s">
        <v>198</v>
      </c>
      <c r="V19" s="253" t="s">
        <v>190</v>
      </c>
      <c r="W19" s="255" t="s">
        <v>191</v>
      </c>
      <c r="X19" s="257" t="s">
        <v>192</v>
      </c>
    </row>
    <row r="20" spans="1:24" ht="16.5" customHeight="1" x14ac:dyDescent="0.25">
      <c r="A20">
        <v>5</v>
      </c>
      <c r="B20" s="201" t="s">
        <v>8</v>
      </c>
      <c r="C20" s="110" t="s">
        <v>4</v>
      </c>
      <c r="D20" s="111" t="s">
        <v>5</v>
      </c>
      <c r="E20" s="111" t="s">
        <v>6</v>
      </c>
      <c r="F20" s="112" t="s">
        <v>7</v>
      </c>
      <c r="G20" s="114">
        <v>2</v>
      </c>
      <c r="H20" s="114">
        <v>3</v>
      </c>
      <c r="I20" s="110" t="s">
        <v>24</v>
      </c>
      <c r="J20" s="112" t="s">
        <v>25</v>
      </c>
      <c r="K20" s="110" t="s">
        <v>80</v>
      </c>
      <c r="L20" s="112" t="s">
        <v>81</v>
      </c>
      <c r="M20" s="114">
        <v>6</v>
      </c>
      <c r="N20" s="114">
        <v>7</v>
      </c>
      <c r="O20" s="114">
        <v>8</v>
      </c>
      <c r="P20" s="114">
        <v>9</v>
      </c>
      <c r="Q20" s="110" t="s">
        <v>114</v>
      </c>
      <c r="R20" s="111" t="s">
        <v>116</v>
      </c>
      <c r="S20" s="112" t="s">
        <v>118</v>
      </c>
      <c r="T20" s="114">
        <v>11</v>
      </c>
      <c r="U20" s="114">
        <v>12</v>
      </c>
      <c r="V20" s="110" t="s">
        <v>122</v>
      </c>
      <c r="W20" s="112" t="s">
        <v>124</v>
      </c>
      <c r="X20" s="113">
        <v>14</v>
      </c>
    </row>
    <row r="21" spans="1:24" ht="15" customHeight="1" x14ac:dyDescent="0.25">
      <c r="A21">
        <v>6</v>
      </c>
      <c r="B21" s="201" t="s">
        <v>150</v>
      </c>
      <c r="C21" s="215" t="e">
        <f>C23/(C22*$B$19)</f>
        <v>#VALUE!</v>
      </c>
      <c r="D21" s="216" t="e">
        <f t="shared" ref="D21:X21" si="1">D23/(D22*$B$19)</f>
        <v>#VALUE!</v>
      </c>
      <c r="E21" s="216" t="e">
        <f t="shared" si="1"/>
        <v>#VALUE!</v>
      </c>
      <c r="F21" s="217" t="e">
        <f t="shared" si="1"/>
        <v>#VALUE!</v>
      </c>
      <c r="G21" s="218" t="e">
        <f t="shared" si="1"/>
        <v>#VALUE!</v>
      </c>
      <c r="H21" s="218" t="e">
        <f t="shared" si="1"/>
        <v>#VALUE!</v>
      </c>
      <c r="I21" s="215" t="e">
        <f t="shared" si="1"/>
        <v>#VALUE!</v>
      </c>
      <c r="J21" s="217" t="e">
        <f t="shared" si="1"/>
        <v>#VALUE!</v>
      </c>
      <c r="K21" s="215" t="e">
        <f t="shared" si="1"/>
        <v>#VALUE!</v>
      </c>
      <c r="L21" s="217" t="e">
        <f t="shared" si="1"/>
        <v>#VALUE!</v>
      </c>
      <c r="M21" s="218" t="e">
        <f t="shared" si="1"/>
        <v>#VALUE!</v>
      </c>
      <c r="N21" s="218" t="e">
        <f t="shared" si="1"/>
        <v>#VALUE!</v>
      </c>
      <c r="O21" s="218" t="e">
        <f t="shared" si="1"/>
        <v>#VALUE!</v>
      </c>
      <c r="P21" s="218" t="e">
        <f t="shared" si="1"/>
        <v>#VALUE!</v>
      </c>
      <c r="Q21" s="215" t="e">
        <f t="shared" si="1"/>
        <v>#VALUE!</v>
      </c>
      <c r="R21" s="216" t="e">
        <f t="shared" si="1"/>
        <v>#VALUE!</v>
      </c>
      <c r="S21" s="217" t="e">
        <f t="shared" si="1"/>
        <v>#VALUE!</v>
      </c>
      <c r="T21" s="218" t="e">
        <f t="shared" si="1"/>
        <v>#VALUE!</v>
      </c>
      <c r="U21" s="218" t="e">
        <f t="shared" si="1"/>
        <v>#VALUE!</v>
      </c>
      <c r="V21" s="215" t="e">
        <f t="shared" si="1"/>
        <v>#VALUE!</v>
      </c>
      <c r="W21" s="217" t="e">
        <f t="shared" si="1"/>
        <v>#VALUE!</v>
      </c>
      <c r="X21" s="219" t="e">
        <f t="shared" si="1"/>
        <v>#VALUE!</v>
      </c>
    </row>
    <row r="22" spans="1:24" x14ac:dyDescent="0.25">
      <c r="A22">
        <v>7</v>
      </c>
      <c r="B22" s="198" t="s">
        <v>28</v>
      </c>
      <c r="C22" s="229">
        <v>1</v>
      </c>
      <c r="D22" s="230">
        <v>1</v>
      </c>
      <c r="E22" s="230">
        <v>1</v>
      </c>
      <c r="F22" s="231">
        <v>1</v>
      </c>
      <c r="G22" s="232">
        <v>1</v>
      </c>
      <c r="H22" s="232">
        <v>1</v>
      </c>
      <c r="I22" s="229">
        <v>1</v>
      </c>
      <c r="J22" s="231">
        <v>1</v>
      </c>
      <c r="K22" s="229">
        <v>1</v>
      </c>
      <c r="L22" s="231">
        <v>1</v>
      </c>
      <c r="M22" s="232">
        <v>1</v>
      </c>
      <c r="N22" s="232">
        <v>1</v>
      </c>
      <c r="O22" s="232">
        <v>1</v>
      </c>
      <c r="P22" s="232">
        <v>1</v>
      </c>
      <c r="Q22" s="229">
        <v>1</v>
      </c>
      <c r="R22" s="230">
        <v>1</v>
      </c>
      <c r="S22" s="231">
        <v>1</v>
      </c>
      <c r="T22" s="232">
        <v>1</v>
      </c>
      <c r="U22" s="232">
        <v>1</v>
      </c>
      <c r="V22" s="229">
        <v>1</v>
      </c>
      <c r="W22" s="231">
        <v>1</v>
      </c>
      <c r="X22" s="233">
        <v>1</v>
      </c>
    </row>
    <row r="23" spans="1:24" x14ac:dyDescent="0.25">
      <c r="A23">
        <v>8</v>
      </c>
      <c r="B23" s="198" t="s">
        <v>14</v>
      </c>
      <c r="C23" s="229" t="str">
        <f>Meldedaten!C27</f>
        <v/>
      </c>
      <c r="D23" s="230" t="str">
        <f>Meldedaten!C28</f>
        <v/>
      </c>
      <c r="E23" s="230" t="str">
        <f>Meldedaten!C29</f>
        <v/>
      </c>
      <c r="F23" s="231" t="str">
        <f>Meldedaten!C30</f>
        <v/>
      </c>
      <c r="G23" s="232" t="str">
        <f>Meldedaten!C31</f>
        <v/>
      </c>
      <c r="H23" s="232" t="str">
        <f>Meldedaten!C32</f>
        <v/>
      </c>
      <c r="I23" s="229" t="str">
        <f>Meldedaten!C33</f>
        <v/>
      </c>
      <c r="J23" s="231" t="str">
        <f>Meldedaten!C34</f>
        <v/>
      </c>
      <c r="K23" s="229" t="str">
        <f>Meldedaten!C35</f>
        <v/>
      </c>
      <c r="L23" s="231" t="str">
        <f>Meldedaten!C36</f>
        <v/>
      </c>
      <c r="M23" s="232" t="str">
        <f>Meldedaten!C37</f>
        <v/>
      </c>
      <c r="N23" s="232" t="str">
        <f>Meldedaten!C38</f>
        <v/>
      </c>
      <c r="O23" s="232" t="str">
        <f>Meldedaten!C39</f>
        <v/>
      </c>
      <c r="P23" s="232" t="str">
        <f>Meldedaten!C40</f>
        <v/>
      </c>
      <c r="Q23" s="229" t="str">
        <f>Meldedaten!C41</f>
        <v/>
      </c>
      <c r="R23" s="230" t="str">
        <f>Meldedaten!C42</f>
        <v/>
      </c>
      <c r="S23" s="231" t="str">
        <f>Meldedaten!C43</f>
        <v/>
      </c>
      <c r="T23" s="232" t="str">
        <f>Meldedaten!C44</f>
        <v/>
      </c>
      <c r="U23" s="232" t="str">
        <f>Meldedaten!C45</f>
        <v/>
      </c>
      <c r="V23" s="229" t="str">
        <f>Meldedaten!C46</f>
        <v/>
      </c>
      <c r="W23" s="231" t="str">
        <f>Meldedaten!C47</f>
        <v/>
      </c>
      <c r="X23" s="233" t="str">
        <f>Meldedaten!C48</f>
        <v/>
      </c>
    </row>
    <row r="25" spans="1:24" x14ac:dyDescent="0.25">
      <c r="C25" s="197"/>
      <c r="D25" s="197"/>
      <c r="E25" s="197"/>
      <c r="F25" s="197"/>
      <c r="G25" s="197"/>
      <c r="H25" s="197"/>
      <c r="I25" s="197"/>
      <c r="J25" s="197"/>
      <c r="K25" s="197"/>
      <c r="L25" s="197"/>
      <c r="M25" s="197"/>
      <c r="N25" s="197"/>
      <c r="O25" s="197"/>
      <c r="P25" s="197"/>
      <c r="Q25" s="197"/>
      <c r="R25" s="197"/>
      <c r="S25" s="197"/>
      <c r="T25" s="197"/>
      <c r="U25" s="197"/>
      <c r="V25" s="197"/>
      <c r="W25" s="197"/>
      <c r="X25" s="197"/>
    </row>
    <row r="26" spans="1:24" x14ac:dyDescent="0.25">
      <c r="B26" s="208" t="s">
        <v>175</v>
      </c>
    </row>
    <row r="28" spans="1:24" x14ac:dyDescent="0.25">
      <c r="A28">
        <v>1</v>
      </c>
      <c r="B28" s="199" t="s">
        <v>173</v>
      </c>
      <c r="C28" s="209" t="s">
        <v>151</v>
      </c>
      <c r="D28" s="210" t="s">
        <v>152</v>
      </c>
      <c r="E28" s="210" t="s">
        <v>153</v>
      </c>
      <c r="F28" s="210" t="s">
        <v>154</v>
      </c>
      <c r="G28" s="210" t="s">
        <v>155</v>
      </c>
      <c r="H28" s="210" t="s">
        <v>161</v>
      </c>
      <c r="I28" s="210" t="s">
        <v>162</v>
      </c>
      <c r="J28" s="210" t="s">
        <v>169</v>
      </c>
      <c r="K28" s="211" t="s">
        <v>172</v>
      </c>
      <c r="L28" s="209" t="s">
        <v>156</v>
      </c>
      <c r="M28" s="210" t="s">
        <v>157</v>
      </c>
      <c r="N28" s="210" t="s">
        <v>158</v>
      </c>
      <c r="O28" s="210" t="s">
        <v>159</v>
      </c>
      <c r="P28" s="210" t="s">
        <v>160</v>
      </c>
      <c r="Q28" s="210" t="s">
        <v>168</v>
      </c>
      <c r="R28" s="211" t="s">
        <v>171</v>
      </c>
      <c r="S28" s="209" t="s">
        <v>165</v>
      </c>
      <c r="T28" s="210" t="s">
        <v>166</v>
      </c>
      <c r="U28" s="210" t="s">
        <v>167</v>
      </c>
      <c r="V28" s="211" t="s">
        <v>170</v>
      </c>
      <c r="W28" s="209" t="s">
        <v>163</v>
      </c>
      <c r="X28" s="211" t="s">
        <v>164</v>
      </c>
    </row>
    <row r="29" spans="1:24" x14ac:dyDescent="0.25">
      <c r="A29">
        <v>2</v>
      </c>
      <c r="B29" s="198" t="s">
        <v>44</v>
      </c>
      <c r="C29" s="377" t="s">
        <v>85</v>
      </c>
      <c r="D29" s="378"/>
      <c r="E29" s="378"/>
      <c r="F29" s="378"/>
      <c r="G29" s="378"/>
      <c r="H29" s="378"/>
      <c r="I29" s="378"/>
      <c r="J29" s="378"/>
      <c r="K29" s="379"/>
      <c r="L29" s="380" t="s">
        <v>86</v>
      </c>
      <c r="M29" s="381"/>
      <c r="N29" s="381"/>
      <c r="O29" s="381"/>
      <c r="P29" s="381"/>
      <c r="Q29" s="381"/>
      <c r="R29" s="382"/>
      <c r="S29" s="383" t="s">
        <v>88</v>
      </c>
      <c r="T29" s="384"/>
      <c r="U29" s="384"/>
      <c r="V29" s="385"/>
      <c r="W29" s="386" t="s">
        <v>87</v>
      </c>
      <c r="X29" s="387"/>
    </row>
    <row r="30" spans="1:24" ht="95.1" customHeight="1" x14ac:dyDescent="0.25">
      <c r="A30">
        <v>4</v>
      </c>
      <c r="C30" s="202" t="str">
        <f t="shared" ref="C30:R32" si="2">HLOOKUP(C$28,$C$16:$X$23,$A30,0)</f>
        <v>Differenz
berechnen</v>
      </c>
      <c r="D30" s="204" t="str">
        <f t="shared" si="2"/>
        <v>Quotient
berechnen</v>
      </c>
      <c r="E30" s="204" t="str">
        <f t="shared" si="2"/>
        <v>Klammer
beachten</v>
      </c>
      <c r="F30" s="204" t="str">
        <f t="shared" si="2"/>
        <v>Punkt- vor
Strichrechnung
beachten</v>
      </c>
      <c r="G30" s="204" t="str">
        <f t="shared" si="2"/>
        <v>Ungleichung
lösen</v>
      </c>
      <c r="H30" s="204" t="str">
        <f t="shared" si="2"/>
        <v>Produkt
berechnen</v>
      </c>
      <c r="I30" s="204" t="str">
        <f t="shared" si="2"/>
        <v>arith. Muster
fortsetzen</v>
      </c>
      <c r="J30" s="204" t="str">
        <f t="shared" si="2"/>
        <v>Näherungswert
berechnen</v>
      </c>
      <c r="K30" s="205" t="str">
        <f t="shared" si="2"/>
        <v>funkt.
Beziehung
anwenden</v>
      </c>
      <c r="L30" s="202" t="str">
        <f t="shared" si="2"/>
        <v>Massen
ordnen</v>
      </c>
      <c r="M30" s="204" t="str">
        <f t="shared" si="2"/>
        <v>Längen
(cm, mm)
vergleichen</v>
      </c>
      <c r="N30" s="204" t="str">
        <f t="shared" si="2"/>
        <v>Längen
(m, km)
vergleichen</v>
      </c>
      <c r="O30" s="204" t="str">
        <f t="shared" si="2"/>
        <v>Zeit  (min, s)
umwandeln</v>
      </c>
      <c r="P30" s="204" t="str">
        <f t="shared" si="2"/>
        <v>Zeit (min, h)
umwandeln</v>
      </c>
      <c r="Q30" s="204" t="str">
        <f t="shared" si="2"/>
        <v>Zeitdauer
begründen</v>
      </c>
      <c r="R30" s="205" t="str">
        <f t="shared" si="2"/>
        <v>Zeitpunkt
berechnen</v>
      </c>
      <c r="S30" s="202" t="str">
        <f t="shared" ref="S30:X32" si="3">HLOOKUP(S$28,$C$16:$X$23,$A30,0)</f>
        <v>Daten
entnehmen</v>
      </c>
      <c r="T30" s="204" t="str">
        <f t="shared" si="3"/>
        <v>Daten
berechnen</v>
      </c>
      <c r="U30" s="204" t="str">
        <f t="shared" si="3"/>
        <v>Diagramm
ergänzen</v>
      </c>
      <c r="V30" s="205" t="str">
        <f t="shared" si="3"/>
        <v>Uhrzeit
markieren</v>
      </c>
      <c r="W30" s="202" t="str">
        <f t="shared" si="3"/>
        <v>Rechteck
zeichnen</v>
      </c>
      <c r="X30" s="205" t="str">
        <f t="shared" si="3"/>
        <v>Flächeninhalte
vergleichen</v>
      </c>
    </row>
    <row r="31" spans="1:24" x14ac:dyDescent="0.25">
      <c r="A31">
        <v>5</v>
      </c>
      <c r="B31" s="199" t="s">
        <v>8</v>
      </c>
      <c r="C31" s="258" t="str">
        <f t="shared" si="2"/>
        <v>1a</v>
      </c>
      <c r="D31" s="259" t="str">
        <f t="shared" si="2"/>
        <v>1b</v>
      </c>
      <c r="E31" s="259" t="str">
        <f t="shared" si="2"/>
        <v>1c</v>
      </c>
      <c r="F31" s="259" t="str">
        <f t="shared" si="2"/>
        <v>1d</v>
      </c>
      <c r="G31" s="259">
        <f t="shared" si="2"/>
        <v>2</v>
      </c>
      <c r="H31" s="259">
        <f t="shared" si="2"/>
        <v>6</v>
      </c>
      <c r="I31" s="259">
        <f t="shared" si="2"/>
        <v>7</v>
      </c>
      <c r="J31" s="259">
        <f t="shared" si="2"/>
        <v>12</v>
      </c>
      <c r="K31" s="260">
        <f t="shared" si="2"/>
        <v>14</v>
      </c>
      <c r="L31" s="258">
        <f t="shared" si="2"/>
        <v>3</v>
      </c>
      <c r="M31" s="259" t="str">
        <f t="shared" si="2"/>
        <v>4a</v>
      </c>
      <c r="N31" s="259" t="str">
        <f t="shared" si="2"/>
        <v>4b</v>
      </c>
      <c r="O31" s="259" t="str">
        <f t="shared" si="2"/>
        <v>5a</v>
      </c>
      <c r="P31" s="259" t="str">
        <f t="shared" si="2"/>
        <v>5b</v>
      </c>
      <c r="Q31" s="259">
        <f t="shared" si="2"/>
        <v>11</v>
      </c>
      <c r="R31" s="260" t="str">
        <f t="shared" si="2"/>
        <v>13b</v>
      </c>
      <c r="S31" s="258" t="str">
        <f t="shared" si="3"/>
        <v>10a</v>
      </c>
      <c r="T31" s="259" t="str">
        <f t="shared" si="3"/>
        <v>10b</v>
      </c>
      <c r="U31" s="259" t="str">
        <f t="shared" si="3"/>
        <v>10c</v>
      </c>
      <c r="V31" s="260" t="str">
        <f t="shared" si="3"/>
        <v>13a</v>
      </c>
      <c r="W31" s="258">
        <f t="shared" si="3"/>
        <v>8</v>
      </c>
      <c r="X31" s="260">
        <f t="shared" si="3"/>
        <v>9</v>
      </c>
    </row>
    <row r="32" spans="1:24" x14ac:dyDescent="0.25">
      <c r="A32">
        <v>6</v>
      </c>
      <c r="B32" s="201" t="s">
        <v>150</v>
      </c>
      <c r="C32" s="203" t="e">
        <f t="shared" si="2"/>
        <v>#VALUE!</v>
      </c>
      <c r="D32" s="206" t="e">
        <f t="shared" si="2"/>
        <v>#VALUE!</v>
      </c>
      <c r="E32" s="206" t="e">
        <f t="shared" si="2"/>
        <v>#VALUE!</v>
      </c>
      <c r="F32" s="206" t="e">
        <f t="shared" si="2"/>
        <v>#VALUE!</v>
      </c>
      <c r="G32" s="206" t="e">
        <f t="shared" si="2"/>
        <v>#VALUE!</v>
      </c>
      <c r="H32" s="206" t="e">
        <f t="shared" si="2"/>
        <v>#VALUE!</v>
      </c>
      <c r="I32" s="206" t="e">
        <f t="shared" si="2"/>
        <v>#VALUE!</v>
      </c>
      <c r="J32" s="206" t="e">
        <f t="shared" si="2"/>
        <v>#VALUE!</v>
      </c>
      <c r="K32" s="207" t="e">
        <f t="shared" si="2"/>
        <v>#VALUE!</v>
      </c>
      <c r="L32" s="203" t="e">
        <f t="shared" si="2"/>
        <v>#VALUE!</v>
      </c>
      <c r="M32" s="206" t="e">
        <f t="shared" si="2"/>
        <v>#VALUE!</v>
      </c>
      <c r="N32" s="206" t="e">
        <f t="shared" si="2"/>
        <v>#VALUE!</v>
      </c>
      <c r="O32" s="206" t="e">
        <f t="shared" si="2"/>
        <v>#VALUE!</v>
      </c>
      <c r="P32" s="206" t="e">
        <f t="shared" si="2"/>
        <v>#VALUE!</v>
      </c>
      <c r="Q32" s="206" t="e">
        <f t="shared" si="2"/>
        <v>#VALUE!</v>
      </c>
      <c r="R32" s="207" t="e">
        <f t="shared" si="2"/>
        <v>#VALUE!</v>
      </c>
      <c r="S32" s="203" t="e">
        <f t="shared" si="3"/>
        <v>#VALUE!</v>
      </c>
      <c r="T32" s="206" t="e">
        <f t="shared" si="3"/>
        <v>#VALUE!</v>
      </c>
      <c r="U32" s="206" t="e">
        <f t="shared" si="3"/>
        <v>#VALUE!</v>
      </c>
      <c r="V32" s="207" t="e">
        <f t="shared" si="3"/>
        <v>#VALUE!</v>
      </c>
      <c r="W32" s="203" t="e">
        <f t="shared" si="3"/>
        <v>#VALUE!</v>
      </c>
      <c r="X32" s="207" t="e">
        <f t="shared" si="3"/>
        <v>#VALUE!</v>
      </c>
    </row>
    <row r="35" spans="2:6" x14ac:dyDescent="0.25">
      <c r="C35" s="234" t="s">
        <v>2</v>
      </c>
      <c r="D35" s="235" t="s">
        <v>1</v>
      </c>
      <c r="E35" s="236" t="s">
        <v>3</v>
      </c>
      <c r="F35" s="237" t="s">
        <v>23</v>
      </c>
    </row>
    <row r="36" spans="2:6" ht="90" x14ac:dyDescent="0.25">
      <c r="C36" s="262" t="s">
        <v>31</v>
      </c>
      <c r="D36" s="263" t="s">
        <v>33</v>
      </c>
      <c r="E36" s="264" t="s">
        <v>211</v>
      </c>
      <c r="F36" s="265" t="s">
        <v>32</v>
      </c>
    </row>
    <row r="37" spans="2:6" x14ac:dyDescent="0.25">
      <c r="B37" s="201" t="s">
        <v>150</v>
      </c>
      <c r="C37" s="238" t="e">
        <f>C39/(C38*$B$19)</f>
        <v>#VALUE!</v>
      </c>
      <c r="D37" s="238" t="e">
        <f t="shared" ref="D37:F37" si="4">D39/(D38*$B$19)</f>
        <v>#VALUE!</v>
      </c>
      <c r="E37" s="238" t="e">
        <f t="shared" si="4"/>
        <v>#VALUE!</v>
      </c>
      <c r="F37" s="238" t="e">
        <f t="shared" si="4"/>
        <v>#VALUE!</v>
      </c>
    </row>
    <row r="38" spans="2:6" x14ac:dyDescent="0.25">
      <c r="B38" s="198" t="s">
        <v>28</v>
      </c>
      <c r="C38" s="239">
        <f t="shared" ref="C38:F39" si="5">SUMIF($C$17:$X$17,C$35,$C22:$X22)</f>
        <v>9</v>
      </c>
      <c r="D38" s="239">
        <f t="shared" si="5"/>
        <v>7</v>
      </c>
      <c r="E38" s="239">
        <f t="shared" si="5"/>
        <v>4</v>
      </c>
      <c r="F38" s="239">
        <f t="shared" si="5"/>
        <v>2</v>
      </c>
    </row>
    <row r="39" spans="2:6" x14ac:dyDescent="0.25">
      <c r="B39" s="198" t="s">
        <v>14</v>
      </c>
      <c r="C39" s="239">
        <f t="shared" si="5"/>
        <v>0</v>
      </c>
      <c r="D39" s="239">
        <f t="shared" si="5"/>
        <v>0</v>
      </c>
      <c r="E39" s="239">
        <f t="shared" si="5"/>
        <v>0</v>
      </c>
      <c r="F39" s="239">
        <f t="shared" si="5"/>
        <v>0</v>
      </c>
    </row>
    <row r="42" spans="2:6" x14ac:dyDescent="0.25">
      <c r="B42" s="208" t="s">
        <v>174</v>
      </c>
    </row>
    <row r="44" spans="2:6" x14ac:dyDescent="0.25">
      <c r="C44" s="242" t="s">
        <v>9</v>
      </c>
      <c r="D44" s="241" t="s">
        <v>10</v>
      </c>
      <c r="E44" s="240" t="s">
        <v>11</v>
      </c>
    </row>
    <row r="45" spans="2:6" ht="51.75" x14ac:dyDescent="0.25">
      <c r="C45" s="244" t="s">
        <v>207</v>
      </c>
      <c r="D45" s="245" t="s">
        <v>208</v>
      </c>
      <c r="E45" s="246" t="s">
        <v>209</v>
      </c>
    </row>
    <row r="46" spans="2:6" x14ac:dyDescent="0.25">
      <c r="B46" s="201" t="s">
        <v>150</v>
      </c>
      <c r="C46" s="238" t="e">
        <f>C48/(C47*$B$19)</f>
        <v>#VALUE!</v>
      </c>
      <c r="D46" s="238" t="e">
        <f t="shared" ref="D46:E46" si="6">D48/(D47*$B$19)</f>
        <v>#VALUE!</v>
      </c>
      <c r="E46" s="238" t="e">
        <f t="shared" si="6"/>
        <v>#VALUE!</v>
      </c>
    </row>
    <row r="47" spans="2:6" x14ac:dyDescent="0.25">
      <c r="B47" s="198" t="s">
        <v>28</v>
      </c>
      <c r="C47" s="239">
        <f>SUMIF($C$18:$X$18,C$44,$C22:$X22)</f>
        <v>8</v>
      </c>
      <c r="D47" s="239">
        <f t="shared" ref="D47:E48" si="7">SUMIF($C$18:$X$18,D$44,$C22:$X22)</f>
        <v>11</v>
      </c>
      <c r="E47" s="239">
        <f t="shared" si="7"/>
        <v>3</v>
      </c>
    </row>
    <row r="48" spans="2:6" x14ac:dyDescent="0.25">
      <c r="B48" s="198" t="s">
        <v>14</v>
      </c>
      <c r="C48" s="239">
        <f>SUMIF($C$18:$X$18,C$44,$C23:$X23)</f>
        <v>0</v>
      </c>
      <c r="D48" s="239">
        <f t="shared" si="7"/>
        <v>0</v>
      </c>
      <c r="E48" s="239">
        <f t="shared" si="7"/>
        <v>0</v>
      </c>
    </row>
    <row r="51" spans="2:5" x14ac:dyDescent="0.25">
      <c r="B51" s="208" t="s">
        <v>176</v>
      </c>
    </row>
    <row r="53" spans="2:5" x14ac:dyDescent="0.25">
      <c r="C53" s="247" t="s">
        <v>178</v>
      </c>
      <c r="D53" s="249" t="s">
        <v>179</v>
      </c>
      <c r="E53" s="251" t="s">
        <v>180</v>
      </c>
    </row>
    <row r="54" spans="2:5" ht="102.75" x14ac:dyDescent="0.25">
      <c r="C54" s="248" t="s">
        <v>181</v>
      </c>
      <c r="D54" s="250" t="s">
        <v>182</v>
      </c>
      <c r="E54" s="252" t="s">
        <v>183</v>
      </c>
    </row>
    <row r="55" spans="2:5" x14ac:dyDescent="0.25">
      <c r="B55" s="201" t="s">
        <v>150</v>
      </c>
      <c r="C55" s="238" t="e">
        <f>C57/(C56*$B$19)</f>
        <v>#VALUE!</v>
      </c>
      <c r="D55" s="238" t="e">
        <f t="shared" ref="D55:E55" si="8">D57/(D56*$B$19)</f>
        <v>#VALUE!</v>
      </c>
      <c r="E55" s="238" t="e">
        <f t="shared" si="8"/>
        <v>#VALUE!</v>
      </c>
    </row>
    <row r="56" spans="2:5" x14ac:dyDescent="0.25">
      <c r="B56" s="198" t="s">
        <v>28</v>
      </c>
      <c r="C56" s="239">
        <f t="shared" ref="C56:E57" si="9">SUMIF($C$15:$X$15,C$53,$C22:$X22)</f>
        <v>2</v>
      </c>
      <c r="D56" s="239">
        <f t="shared" si="9"/>
        <v>1</v>
      </c>
      <c r="E56" s="239">
        <f t="shared" si="9"/>
        <v>1</v>
      </c>
    </row>
    <row r="57" spans="2:5" x14ac:dyDescent="0.25">
      <c r="B57" s="198" t="s">
        <v>14</v>
      </c>
      <c r="C57" s="239">
        <f t="shared" si="9"/>
        <v>0</v>
      </c>
      <c r="D57" s="239">
        <f t="shared" si="9"/>
        <v>0</v>
      </c>
      <c r="E57" s="239">
        <f t="shared" si="9"/>
        <v>0</v>
      </c>
    </row>
  </sheetData>
  <mergeCells count="7">
    <mergeCell ref="V3:W3"/>
    <mergeCell ref="V4:W4"/>
    <mergeCell ref="V5:W5"/>
    <mergeCell ref="C29:K29"/>
    <mergeCell ref="L29:R29"/>
    <mergeCell ref="S29:V29"/>
    <mergeCell ref="W29:X29"/>
  </mergeCell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62"/>
  <sheetViews>
    <sheetView topLeftCell="A28" workbookViewId="0">
      <selection activeCell="V49" sqref="V49"/>
    </sheetView>
  </sheetViews>
  <sheetFormatPr baseColWidth="10" defaultRowHeight="15" x14ac:dyDescent="0.25"/>
  <cols>
    <col min="2" max="23" width="5.7109375" customWidth="1"/>
  </cols>
  <sheetData>
    <row r="2" spans="1:11" x14ac:dyDescent="0.25">
      <c r="A2">
        <v>1</v>
      </c>
      <c r="B2" s="136" t="s">
        <v>4</v>
      </c>
      <c r="C2" t="s">
        <v>100</v>
      </c>
      <c r="K2" t="s">
        <v>127</v>
      </c>
    </row>
    <row r="3" spans="1:11" x14ac:dyDescent="0.25">
      <c r="A3">
        <v>2</v>
      </c>
      <c r="B3" s="136" t="s">
        <v>5</v>
      </c>
      <c r="C3" t="s">
        <v>101</v>
      </c>
      <c r="K3" t="s">
        <v>128</v>
      </c>
    </row>
    <row r="4" spans="1:11" x14ac:dyDescent="0.25">
      <c r="A4">
        <v>3</v>
      </c>
      <c r="B4" s="136" t="s">
        <v>6</v>
      </c>
      <c r="C4" t="s">
        <v>102</v>
      </c>
      <c r="K4" t="s">
        <v>129</v>
      </c>
    </row>
    <row r="5" spans="1:11" x14ac:dyDescent="0.25">
      <c r="A5">
        <v>4</v>
      </c>
      <c r="B5" s="136" t="s">
        <v>7</v>
      </c>
      <c r="C5" t="s">
        <v>103</v>
      </c>
      <c r="K5" t="s">
        <v>130</v>
      </c>
    </row>
    <row r="6" spans="1:11" x14ac:dyDescent="0.25">
      <c r="A6">
        <v>5</v>
      </c>
      <c r="B6" s="136">
        <v>2</v>
      </c>
      <c r="C6" t="s">
        <v>104</v>
      </c>
      <c r="K6" t="s">
        <v>131</v>
      </c>
    </row>
    <row r="7" spans="1:11" x14ac:dyDescent="0.25">
      <c r="A7">
        <v>6</v>
      </c>
      <c r="B7" s="136">
        <v>3</v>
      </c>
      <c r="C7" t="s">
        <v>105</v>
      </c>
      <c r="K7" t="s">
        <v>132</v>
      </c>
    </row>
    <row r="8" spans="1:11" x14ac:dyDescent="0.25">
      <c r="A8">
        <v>7</v>
      </c>
      <c r="B8" s="136" t="s">
        <v>24</v>
      </c>
      <c r="C8" t="s">
        <v>106</v>
      </c>
      <c r="K8" t="s">
        <v>133</v>
      </c>
    </row>
    <row r="9" spans="1:11" x14ac:dyDescent="0.25">
      <c r="A9">
        <v>8</v>
      </c>
      <c r="B9" s="136" t="s">
        <v>25</v>
      </c>
      <c r="C9" t="s">
        <v>107</v>
      </c>
      <c r="K9" t="s">
        <v>134</v>
      </c>
    </row>
    <row r="10" spans="1:11" x14ac:dyDescent="0.25">
      <c r="A10">
        <v>9</v>
      </c>
      <c r="B10" s="136" t="s">
        <v>80</v>
      </c>
      <c r="C10" t="s">
        <v>108</v>
      </c>
      <c r="K10" t="s">
        <v>135</v>
      </c>
    </row>
    <row r="11" spans="1:11" x14ac:dyDescent="0.25">
      <c r="A11">
        <v>10</v>
      </c>
      <c r="B11" s="136" t="s">
        <v>80</v>
      </c>
      <c r="C11" t="s">
        <v>109</v>
      </c>
      <c r="K11" t="s">
        <v>136</v>
      </c>
    </row>
    <row r="12" spans="1:11" x14ac:dyDescent="0.25">
      <c r="A12">
        <v>11</v>
      </c>
      <c r="B12" s="136">
        <v>6</v>
      </c>
      <c r="C12" t="s">
        <v>110</v>
      </c>
      <c r="K12" t="s">
        <v>137</v>
      </c>
    </row>
    <row r="13" spans="1:11" x14ac:dyDescent="0.25">
      <c r="A13">
        <v>12</v>
      </c>
      <c r="B13" s="136">
        <v>7</v>
      </c>
      <c r="C13" t="s">
        <v>111</v>
      </c>
      <c r="K13" t="s">
        <v>138</v>
      </c>
    </row>
    <row r="14" spans="1:11" x14ac:dyDescent="0.25">
      <c r="A14">
        <v>13</v>
      </c>
      <c r="B14" s="136">
        <v>8</v>
      </c>
      <c r="C14" t="s">
        <v>112</v>
      </c>
      <c r="K14" t="s">
        <v>139</v>
      </c>
    </row>
    <row r="15" spans="1:11" x14ac:dyDescent="0.25">
      <c r="A15">
        <v>14</v>
      </c>
      <c r="B15" s="136">
        <v>9</v>
      </c>
      <c r="C15" t="s">
        <v>113</v>
      </c>
      <c r="K15" t="s">
        <v>140</v>
      </c>
    </row>
    <row r="16" spans="1:11" x14ac:dyDescent="0.25">
      <c r="A16">
        <v>15</v>
      </c>
      <c r="B16" s="136" t="s">
        <v>114</v>
      </c>
      <c r="C16" t="s">
        <v>115</v>
      </c>
      <c r="K16" t="s">
        <v>141</v>
      </c>
    </row>
    <row r="17" spans="1:23" x14ac:dyDescent="0.25">
      <c r="A17">
        <v>16</v>
      </c>
      <c r="B17" s="136" t="s">
        <v>116</v>
      </c>
      <c r="C17" t="s">
        <v>117</v>
      </c>
      <c r="K17" t="s">
        <v>142</v>
      </c>
    </row>
    <row r="18" spans="1:23" x14ac:dyDescent="0.25">
      <c r="A18">
        <v>17</v>
      </c>
      <c r="B18" s="136" t="s">
        <v>118</v>
      </c>
      <c r="C18" t="s">
        <v>119</v>
      </c>
      <c r="K18" t="s">
        <v>143</v>
      </c>
    </row>
    <row r="19" spans="1:23" x14ac:dyDescent="0.25">
      <c r="A19">
        <v>18</v>
      </c>
      <c r="B19" s="136">
        <v>11</v>
      </c>
      <c r="C19" t="s">
        <v>120</v>
      </c>
      <c r="K19" t="s">
        <v>144</v>
      </c>
    </row>
    <row r="20" spans="1:23" x14ac:dyDescent="0.25">
      <c r="A20">
        <v>19</v>
      </c>
      <c r="B20" s="136">
        <v>12</v>
      </c>
      <c r="C20" t="s">
        <v>121</v>
      </c>
      <c r="K20" t="s">
        <v>145</v>
      </c>
    </row>
    <row r="21" spans="1:23" x14ac:dyDescent="0.25">
      <c r="A21">
        <v>20</v>
      </c>
      <c r="B21" s="136" t="s">
        <v>122</v>
      </c>
      <c r="C21" t="s">
        <v>123</v>
      </c>
      <c r="K21" t="s">
        <v>146</v>
      </c>
    </row>
    <row r="22" spans="1:23" x14ac:dyDescent="0.25">
      <c r="A22">
        <v>21</v>
      </c>
      <c r="B22" s="136" t="s">
        <v>124</v>
      </c>
      <c r="C22" t="s">
        <v>125</v>
      </c>
      <c r="K22" t="s">
        <v>147</v>
      </c>
    </row>
    <row r="23" spans="1:23" x14ac:dyDescent="0.25">
      <c r="A23">
        <v>22</v>
      </c>
      <c r="B23" s="136">
        <v>14</v>
      </c>
      <c r="C23" t="s">
        <v>126</v>
      </c>
      <c r="K23" t="s">
        <v>148</v>
      </c>
    </row>
    <row r="25" spans="1:23" x14ac:dyDescent="0.25">
      <c r="B25" s="136" t="s">
        <v>4</v>
      </c>
      <c r="C25" s="136" t="s">
        <v>5</v>
      </c>
      <c r="D25" s="136" t="s">
        <v>6</v>
      </c>
      <c r="E25" s="136" t="s">
        <v>7</v>
      </c>
      <c r="F25" s="136">
        <v>2</v>
      </c>
      <c r="G25" s="136">
        <v>3</v>
      </c>
      <c r="H25" s="136" t="s">
        <v>24</v>
      </c>
      <c r="I25" s="136" t="s">
        <v>25</v>
      </c>
      <c r="J25" s="136" t="s">
        <v>80</v>
      </c>
      <c r="K25" s="136" t="s">
        <v>80</v>
      </c>
      <c r="L25" s="136">
        <v>6</v>
      </c>
      <c r="M25" s="136">
        <v>7</v>
      </c>
      <c r="N25" s="136">
        <v>8</v>
      </c>
      <c r="O25" s="136">
        <v>9</v>
      </c>
      <c r="P25" s="136" t="s">
        <v>114</v>
      </c>
      <c r="Q25" s="136" t="s">
        <v>116</v>
      </c>
      <c r="R25" s="136" t="s">
        <v>118</v>
      </c>
      <c r="S25" s="136">
        <v>11</v>
      </c>
      <c r="T25" s="136">
        <v>12</v>
      </c>
      <c r="U25" s="136" t="s">
        <v>122</v>
      </c>
      <c r="V25" s="136" t="s">
        <v>124</v>
      </c>
      <c r="W25" s="136">
        <v>14</v>
      </c>
    </row>
    <row r="26" spans="1:23" x14ac:dyDescent="0.25">
      <c r="B26" t="s">
        <v>100</v>
      </c>
      <c r="C26" t="s">
        <v>101</v>
      </c>
      <c r="D26" t="s">
        <v>102</v>
      </c>
      <c r="E26" t="s">
        <v>103</v>
      </c>
      <c r="F26" t="s">
        <v>104</v>
      </c>
      <c r="G26" t="s">
        <v>105</v>
      </c>
      <c r="H26" t="s">
        <v>106</v>
      </c>
      <c r="I26" t="s">
        <v>107</v>
      </c>
      <c r="J26" t="s">
        <v>108</v>
      </c>
      <c r="K26" t="s">
        <v>109</v>
      </c>
      <c r="L26" t="s">
        <v>110</v>
      </c>
      <c r="M26" t="s">
        <v>111</v>
      </c>
      <c r="N26" t="s">
        <v>112</v>
      </c>
      <c r="O26" t="s">
        <v>113</v>
      </c>
      <c r="P26" t="s">
        <v>115</v>
      </c>
      <c r="Q26" t="s">
        <v>117</v>
      </c>
      <c r="R26" t="s">
        <v>119</v>
      </c>
      <c r="S26" t="s">
        <v>120</v>
      </c>
      <c r="T26" t="s">
        <v>121</v>
      </c>
      <c r="U26" t="s">
        <v>123</v>
      </c>
      <c r="V26" t="s">
        <v>125</v>
      </c>
      <c r="W26" t="s">
        <v>126</v>
      </c>
    </row>
    <row r="29" spans="1:23" x14ac:dyDescent="0.25">
      <c r="B29" t="s">
        <v>151</v>
      </c>
      <c r="C29" t="s">
        <v>152</v>
      </c>
      <c r="D29" t="s">
        <v>153</v>
      </c>
      <c r="E29" t="s">
        <v>154</v>
      </c>
      <c r="F29" t="s">
        <v>155</v>
      </c>
      <c r="G29" t="s">
        <v>156</v>
      </c>
      <c r="H29" t="s">
        <v>157</v>
      </c>
      <c r="I29" t="s">
        <v>158</v>
      </c>
      <c r="J29" t="s">
        <v>159</v>
      </c>
      <c r="K29" t="s">
        <v>160</v>
      </c>
      <c r="L29" t="s">
        <v>161</v>
      </c>
      <c r="M29" t="s">
        <v>162</v>
      </c>
      <c r="N29" t="s">
        <v>163</v>
      </c>
      <c r="O29" t="s">
        <v>164</v>
      </c>
      <c r="P29" t="s">
        <v>165</v>
      </c>
      <c r="Q29" t="s">
        <v>166</v>
      </c>
      <c r="R29" t="s">
        <v>167</v>
      </c>
      <c r="S29" t="s">
        <v>168</v>
      </c>
      <c r="T29" t="s">
        <v>169</v>
      </c>
      <c r="U29" t="s">
        <v>170</v>
      </c>
      <c r="V29" t="s">
        <v>171</v>
      </c>
      <c r="W29" t="s">
        <v>172</v>
      </c>
    </row>
    <row r="30" spans="1:23" x14ac:dyDescent="0.25">
      <c r="B30" t="s">
        <v>2</v>
      </c>
      <c r="G30" t="s">
        <v>1</v>
      </c>
      <c r="L30" t="s">
        <v>2</v>
      </c>
      <c r="N30" t="s">
        <v>23</v>
      </c>
      <c r="P30" t="s">
        <v>3</v>
      </c>
      <c r="S30" t="s">
        <v>1</v>
      </c>
      <c r="T30" t="s">
        <v>2</v>
      </c>
      <c r="U30" t="s">
        <v>3</v>
      </c>
      <c r="V30" t="s">
        <v>1</v>
      </c>
      <c r="W30" t="s">
        <v>2</v>
      </c>
    </row>
    <row r="31" spans="1:23" x14ac:dyDescent="0.25">
      <c r="B31" t="s">
        <v>4</v>
      </c>
      <c r="C31" t="s">
        <v>5</v>
      </c>
      <c r="D31" t="s">
        <v>6</v>
      </c>
      <c r="E31" t="s">
        <v>7</v>
      </c>
      <c r="F31">
        <v>2</v>
      </c>
      <c r="G31">
        <v>3</v>
      </c>
      <c r="H31" t="s">
        <v>24</v>
      </c>
      <c r="I31" t="s">
        <v>25</v>
      </c>
      <c r="J31" t="s">
        <v>80</v>
      </c>
      <c r="K31" t="s">
        <v>81</v>
      </c>
      <c r="L31">
        <v>6</v>
      </c>
      <c r="M31">
        <v>7</v>
      </c>
      <c r="N31">
        <v>8</v>
      </c>
      <c r="O31">
        <v>9</v>
      </c>
      <c r="P31" t="s">
        <v>114</v>
      </c>
      <c r="Q31" t="s">
        <v>116</v>
      </c>
      <c r="R31" t="s">
        <v>118</v>
      </c>
      <c r="S31">
        <v>11</v>
      </c>
      <c r="T31">
        <v>12</v>
      </c>
      <c r="U31" t="s">
        <v>122</v>
      </c>
      <c r="V31" t="s">
        <v>124</v>
      </c>
      <c r="W31">
        <v>14</v>
      </c>
    </row>
    <row r="32" spans="1:23" x14ac:dyDescent="0.25">
      <c r="B32" t="s">
        <v>100</v>
      </c>
      <c r="C32" t="s">
        <v>101</v>
      </c>
      <c r="D32" t="s">
        <v>102</v>
      </c>
      <c r="E32" t="s">
        <v>103</v>
      </c>
      <c r="F32" t="s">
        <v>104</v>
      </c>
      <c r="G32" t="s">
        <v>105</v>
      </c>
      <c r="H32" t="s">
        <v>106</v>
      </c>
      <c r="I32" t="s">
        <v>107</v>
      </c>
      <c r="J32" t="s">
        <v>108</v>
      </c>
      <c r="K32" t="s">
        <v>109</v>
      </c>
      <c r="L32" t="s">
        <v>110</v>
      </c>
      <c r="M32" t="s">
        <v>111</v>
      </c>
      <c r="N32" t="s">
        <v>112</v>
      </c>
      <c r="O32" t="s">
        <v>113</v>
      </c>
      <c r="P32" t="s">
        <v>115</v>
      </c>
      <c r="Q32" t="s">
        <v>117</v>
      </c>
      <c r="R32" t="s">
        <v>119</v>
      </c>
      <c r="S32" t="s">
        <v>120</v>
      </c>
      <c r="T32" t="s">
        <v>121</v>
      </c>
      <c r="U32" t="s">
        <v>123</v>
      </c>
      <c r="V32" t="s">
        <v>125</v>
      </c>
      <c r="W32" t="s">
        <v>126</v>
      </c>
    </row>
    <row r="33" spans="2:23" x14ac:dyDescent="0.25">
      <c r="B33">
        <v>1</v>
      </c>
      <c r="C33">
        <v>1</v>
      </c>
      <c r="D33">
        <v>1</v>
      </c>
      <c r="E33">
        <v>1</v>
      </c>
      <c r="F33">
        <v>1</v>
      </c>
      <c r="G33">
        <v>1</v>
      </c>
      <c r="H33">
        <v>1</v>
      </c>
      <c r="I33">
        <v>1</v>
      </c>
      <c r="J33">
        <v>1</v>
      </c>
      <c r="K33">
        <v>1</v>
      </c>
      <c r="L33">
        <v>1</v>
      </c>
      <c r="M33">
        <v>1</v>
      </c>
      <c r="N33">
        <v>1</v>
      </c>
      <c r="O33">
        <v>1</v>
      </c>
      <c r="P33">
        <v>1</v>
      </c>
      <c r="Q33">
        <v>1</v>
      </c>
      <c r="R33">
        <v>1</v>
      </c>
      <c r="S33">
        <v>1</v>
      </c>
      <c r="T33">
        <v>1</v>
      </c>
      <c r="U33">
        <v>1</v>
      </c>
      <c r="V33">
        <v>1</v>
      </c>
      <c r="W33">
        <v>1</v>
      </c>
    </row>
    <row r="34" spans="2:23" x14ac:dyDescent="0.25">
      <c r="B34" t="s">
        <v>9</v>
      </c>
      <c r="C34" t="s">
        <v>9</v>
      </c>
      <c r="D34" t="s">
        <v>9</v>
      </c>
      <c r="E34" t="s">
        <v>9</v>
      </c>
      <c r="F34" t="s">
        <v>10</v>
      </c>
      <c r="G34" t="s">
        <v>10</v>
      </c>
      <c r="H34" t="s">
        <v>10</v>
      </c>
      <c r="I34" t="s">
        <v>10</v>
      </c>
      <c r="J34" t="s">
        <v>9</v>
      </c>
      <c r="K34" t="s">
        <v>9</v>
      </c>
      <c r="L34" t="s">
        <v>10</v>
      </c>
      <c r="M34" t="s">
        <v>11</v>
      </c>
      <c r="N34" t="s">
        <v>11</v>
      </c>
      <c r="O34" t="s">
        <v>10</v>
      </c>
      <c r="P34" t="s">
        <v>9</v>
      </c>
      <c r="Q34" t="s">
        <v>10</v>
      </c>
      <c r="R34" t="s">
        <v>10</v>
      </c>
      <c r="S34" t="s">
        <v>10</v>
      </c>
      <c r="T34" t="s">
        <v>10</v>
      </c>
      <c r="U34" t="s">
        <v>9</v>
      </c>
      <c r="V34" t="s">
        <v>10</v>
      </c>
      <c r="W34" t="s">
        <v>11</v>
      </c>
    </row>
    <row r="36" spans="2:23" x14ac:dyDescent="0.25">
      <c r="B36" t="s">
        <v>151</v>
      </c>
      <c r="C36" t="s">
        <v>2</v>
      </c>
      <c r="D36" t="s">
        <v>4</v>
      </c>
      <c r="E36" t="s">
        <v>100</v>
      </c>
      <c r="F36">
        <v>1</v>
      </c>
      <c r="G36" t="s">
        <v>9</v>
      </c>
      <c r="H36">
        <v>1</v>
      </c>
      <c r="N36" t="s">
        <v>151</v>
      </c>
      <c r="O36" t="s">
        <v>2</v>
      </c>
      <c r="P36" t="s">
        <v>4</v>
      </c>
      <c r="Q36" t="s">
        <v>100</v>
      </c>
      <c r="R36">
        <v>1</v>
      </c>
      <c r="S36" t="s">
        <v>9</v>
      </c>
    </row>
    <row r="37" spans="2:23" x14ac:dyDescent="0.25">
      <c r="B37" t="s">
        <v>152</v>
      </c>
      <c r="C37" t="s">
        <v>2</v>
      </c>
      <c r="D37" t="s">
        <v>5</v>
      </c>
      <c r="E37" t="s">
        <v>101</v>
      </c>
      <c r="F37">
        <v>1</v>
      </c>
      <c r="G37" t="s">
        <v>9</v>
      </c>
      <c r="H37">
        <v>1</v>
      </c>
      <c r="N37" t="s">
        <v>152</v>
      </c>
      <c r="P37" t="s">
        <v>5</v>
      </c>
      <c r="Q37" t="s">
        <v>101</v>
      </c>
      <c r="R37">
        <v>1</v>
      </c>
      <c r="S37" t="s">
        <v>9</v>
      </c>
    </row>
    <row r="38" spans="2:23" x14ac:dyDescent="0.25">
      <c r="B38" t="s">
        <v>153</v>
      </c>
      <c r="C38" t="s">
        <v>2</v>
      </c>
      <c r="D38" t="s">
        <v>6</v>
      </c>
      <c r="E38" t="s">
        <v>102</v>
      </c>
      <c r="F38">
        <v>1</v>
      </c>
      <c r="G38" t="s">
        <v>9</v>
      </c>
      <c r="H38">
        <v>1</v>
      </c>
      <c r="N38" t="s">
        <v>153</v>
      </c>
      <c r="P38" t="s">
        <v>6</v>
      </c>
      <c r="Q38" t="s">
        <v>102</v>
      </c>
      <c r="R38">
        <v>1</v>
      </c>
      <c r="S38" t="s">
        <v>9</v>
      </c>
    </row>
    <row r="39" spans="2:23" x14ac:dyDescent="0.25">
      <c r="B39" t="s">
        <v>154</v>
      </c>
      <c r="C39" t="s">
        <v>2</v>
      </c>
      <c r="D39" t="s">
        <v>7</v>
      </c>
      <c r="E39" t="s">
        <v>103</v>
      </c>
      <c r="F39">
        <v>1</v>
      </c>
      <c r="G39" t="s">
        <v>9</v>
      </c>
      <c r="H39">
        <v>1</v>
      </c>
      <c r="N39" t="s">
        <v>154</v>
      </c>
      <c r="P39" t="s">
        <v>7</v>
      </c>
      <c r="Q39" t="s">
        <v>103</v>
      </c>
      <c r="R39">
        <v>1</v>
      </c>
      <c r="S39" t="s">
        <v>9</v>
      </c>
    </row>
    <row r="40" spans="2:23" x14ac:dyDescent="0.25">
      <c r="B40" t="s">
        <v>155</v>
      </c>
      <c r="C40" t="s">
        <v>2</v>
      </c>
      <c r="D40">
        <v>2</v>
      </c>
      <c r="E40" t="s">
        <v>104</v>
      </c>
      <c r="F40">
        <v>1</v>
      </c>
      <c r="G40" t="s">
        <v>10</v>
      </c>
      <c r="H40">
        <v>1</v>
      </c>
      <c r="N40" t="s">
        <v>159</v>
      </c>
      <c r="P40" t="s">
        <v>80</v>
      </c>
      <c r="Q40" t="s">
        <v>108</v>
      </c>
      <c r="R40">
        <v>1</v>
      </c>
      <c r="S40" t="s">
        <v>9</v>
      </c>
    </row>
    <row r="41" spans="2:23" x14ac:dyDescent="0.25">
      <c r="B41" t="s">
        <v>161</v>
      </c>
      <c r="C41" t="s">
        <v>2</v>
      </c>
      <c r="D41">
        <v>6</v>
      </c>
      <c r="E41" t="s">
        <v>110</v>
      </c>
      <c r="F41">
        <v>1</v>
      </c>
      <c r="G41" t="s">
        <v>10</v>
      </c>
      <c r="H41">
        <v>1</v>
      </c>
      <c r="N41" t="s">
        <v>160</v>
      </c>
      <c r="P41" t="s">
        <v>81</v>
      </c>
      <c r="Q41" t="s">
        <v>109</v>
      </c>
      <c r="R41">
        <v>1</v>
      </c>
      <c r="S41" t="s">
        <v>9</v>
      </c>
    </row>
    <row r="42" spans="2:23" x14ac:dyDescent="0.25">
      <c r="B42" t="s">
        <v>162</v>
      </c>
      <c r="C42" t="s">
        <v>2</v>
      </c>
      <c r="D42">
        <v>7</v>
      </c>
      <c r="E42" t="s">
        <v>111</v>
      </c>
      <c r="F42">
        <v>1</v>
      </c>
      <c r="G42" t="s">
        <v>11</v>
      </c>
      <c r="H42">
        <v>1</v>
      </c>
      <c r="N42" t="s">
        <v>165</v>
      </c>
      <c r="O42" t="s">
        <v>3</v>
      </c>
      <c r="P42" t="s">
        <v>114</v>
      </c>
      <c r="Q42" t="s">
        <v>115</v>
      </c>
      <c r="R42">
        <v>1</v>
      </c>
      <c r="S42" t="s">
        <v>9</v>
      </c>
    </row>
    <row r="43" spans="2:23" x14ac:dyDescent="0.25">
      <c r="B43" t="s">
        <v>169</v>
      </c>
      <c r="C43" t="s">
        <v>2</v>
      </c>
      <c r="D43">
        <v>12</v>
      </c>
      <c r="E43" t="s">
        <v>121</v>
      </c>
      <c r="F43">
        <v>1</v>
      </c>
      <c r="G43" t="s">
        <v>10</v>
      </c>
      <c r="H43">
        <v>1</v>
      </c>
      <c r="N43" t="s">
        <v>170</v>
      </c>
      <c r="O43" t="s">
        <v>3</v>
      </c>
      <c r="P43" t="s">
        <v>122</v>
      </c>
      <c r="Q43" t="s">
        <v>123</v>
      </c>
      <c r="R43">
        <v>1</v>
      </c>
      <c r="S43" t="s">
        <v>9</v>
      </c>
    </row>
    <row r="44" spans="2:23" x14ac:dyDescent="0.25">
      <c r="B44" t="s">
        <v>172</v>
      </c>
      <c r="C44" t="s">
        <v>2</v>
      </c>
      <c r="D44">
        <v>14</v>
      </c>
      <c r="E44" t="s">
        <v>126</v>
      </c>
      <c r="F44">
        <v>1</v>
      </c>
      <c r="G44" t="s">
        <v>11</v>
      </c>
      <c r="H44">
        <v>1</v>
      </c>
      <c r="N44" t="s">
        <v>155</v>
      </c>
      <c r="P44">
        <v>2</v>
      </c>
      <c r="Q44" t="s">
        <v>104</v>
      </c>
      <c r="R44">
        <v>1</v>
      </c>
      <c r="S44" t="s">
        <v>10</v>
      </c>
    </row>
    <row r="45" spans="2:23" x14ac:dyDescent="0.25">
      <c r="B45" t="s">
        <v>156</v>
      </c>
      <c r="C45" t="s">
        <v>1</v>
      </c>
      <c r="D45">
        <v>3</v>
      </c>
      <c r="E45" t="s">
        <v>105</v>
      </c>
      <c r="F45">
        <v>1</v>
      </c>
      <c r="G45" t="s">
        <v>10</v>
      </c>
      <c r="H45">
        <v>2</v>
      </c>
      <c r="N45" t="s">
        <v>156</v>
      </c>
      <c r="O45" t="s">
        <v>1</v>
      </c>
      <c r="P45">
        <v>3</v>
      </c>
      <c r="Q45" t="s">
        <v>105</v>
      </c>
      <c r="R45">
        <v>1</v>
      </c>
      <c r="S45" t="s">
        <v>10</v>
      </c>
    </row>
    <row r="46" spans="2:23" x14ac:dyDescent="0.25">
      <c r="B46" t="s">
        <v>157</v>
      </c>
      <c r="C46" t="s">
        <v>1</v>
      </c>
      <c r="D46" t="s">
        <v>24</v>
      </c>
      <c r="E46" t="s">
        <v>106</v>
      </c>
      <c r="F46">
        <v>1</v>
      </c>
      <c r="G46" t="s">
        <v>10</v>
      </c>
      <c r="H46">
        <v>2</v>
      </c>
      <c r="N46" t="s">
        <v>157</v>
      </c>
      <c r="P46" t="s">
        <v>24</v>
      </c>
      <c r="Q46" t="s">
        <v>106</v>
      </c>
      <c r="R46">
        <v>1</v>
      </c>
      <c r="S46" t="s">
        <v>10</v>
      </c>
    </row>
    <row r="47" spans="2:23" x14ac:dyDescent="0.25">
      <c r="B47" t="s">
        <v>158</v>
      </c>
      <c r="C47" t="s">
        <v>1</v>
      </c>
      <c r="D47" t="s">
        <v>25</v>
      </c>
      <c r="E47" t="s">
        <v>107</v>
      </c>
      <c r="F47">
        <v>1</v>
      </c>
      <c r="G47" t="s">
        <v>10</v>
      </c>
      <c r="H47">
        <v>2</v>
      </c>
      <c r="N47" t="s">
        <v>158</v>
      </c>
      <c r="P47" t="s">
        <v>25</v>
      </c>
      <c r="Q47" t="s">
        <v>107</v>
      </c>
      <c r="R47">
        <v>1</v>
      </c>
      <c r="S47" t="s">
        <v>10</v>
      </c>
    </row>
    <row r="48" spans="2:23" x14ac:dyDescent="0.25">
      <c r="B48" t="s">
        <v>159</v>
      </c>
      <c r="C48" t="s">
        <v>1</v>
      </c>
      <c r="D48" t="s">
        <v>80</v>
      </c>
      <c r="E48" t="s">
        <v>108</v>
      </c>
      <c r="F48">
        <v>1</v>
      </c>
      <c r="G48" t="s">
        <v>9</v>
      </c>
      <c r="H48">
        <v>2</v>
      </c>
      <c r="N48" t="s">
        <v>161</v>
      </c>
      <c r="O48" t="s">
        <v>2</v>
      </c>
      <c r="P48">
        <v>6</v>
      </c>
      <c r="Q48" t="s">
        <v>110</v>
      </c>
      <c r="R48">
        <v>1</v>
      </c>
      <c r="S48" t="s">
        <v>10</v>
      </c>
    </row>
    <row r="49" spans="2:23" x14ac:dyDescent="0.25">
      <c r="B49" t="s">
        <v>160</v>
      </c>
      <c r="C49" t="s">
        <v>1</v>
      </c>
      <c r="D49" t="s">
        <v>81</v>
      </c>
      <c r="E49" t="s">
        <v>109</v>
      </c>
      <c r="F49">
        <v>1</v>
      </c>
      <c r="G49" t="s">
        <v>9</v>
      </c>
      <c r="H49">
        <v>2</v>
      </c>
      <c r="N49" t="s">
        <v>164</v>
      </c>
      <c r="P49">
        <v>9</v>
      </c>
      <c r="Q49" t="s">
        <v>113</v>
      </c>
      <c r="R49">
        <v>1</v>
      </c>
      <c r="S49" t="s">
        <v>10</v>
      </c>
    </row>
    <row r="50" spans="2:23" x14ac:dyDescent="0.25">
      <c r="B50" t="s">
        <v>168</v>
      </c>
      <c r="C50" t="s">
        <v>1</v>
      </c>
      <c r="D50">
        <v>11</v>
      </c>
      <c r="E50" t="s">
        <v>120</v>
      </c>
      <c r="F50">
        <v>1</v>
      </c>
      <c r="G50" t="s">
        <v>10</v>
      </c>
      <c r="H50">
        <v>2</v>
      </c>
      <c r="N50" t="s">
        <v>166</v>
      </c>
      <c r="P50" t="s">
        <v>116</v>
      </c>
      <c r="Q50" t="s">
        <v>117</v>
      </c>
      <c r="R50">
        <v>1</v>
      </c>
      <c r="S50" t="s">
        <v>10</v>
      </c>
    </row>
    <row r="51" spans="2:23" x14ac:dyDescent="0.25">
      <c r="B51" t="s">
        <v>171</v>
      </c>
      <c r="C51" t="s">
        <v>1</v>
      </c>
      <c r="D51" t="s">
        <v>124</v>
      </c>
      <c r="E51" t="s">
        <v>125</v>
      </c>
      <c r="F51">
        <v>1</v>
      </c>
      <c r="G51" t="s">
        <v>10</v>
      </c>
      <c r="H51">
        <v>2</v>
      </c>
      <c r="N51" t="s">
        <v>167</v>
      </c>
      <c r="P51" t="s">
        <v>118</v>
      </c>
      <c r="Q51" t="s">
        <v>119</v>
      </c>
      <c r="R51">
        <v>1</v>
      </c>
      <c r="S51" t="s">
        <v>10</v>
      </c>
    </row>
    <row r="52" spans="2:23" x14ac:dyDescent="0.25">
      <c r="B52" t="s">
        <v>165</v>
      </c>
      <c r="C52" t="s">
        <v>3</v>
      </c>
      <c r="D52" t="s">
        <v>114</v>
      </c>
      <c r="E52" t="s">
        <v>115</v>
      </c>
      <c r="F52">
        <v>1</v>
      </c>
      <c r="G52" t="s">
        <v>9</v>
      </c>
      <c r="H52">
        <v>3</v>
      </c>
      <c r="N52" t="s">
        <v>168</v>
      </c>
      <c r="O52" t="s">
        <v>1</v>
      </c>
      <c r="P52">
        <v>11</v>
      </c>
      <c r="Q52" t="s">
        <v>120</v>
      </c>
      <c r="R52">
        <v>1</v>
      </c>
      <c r="S52" t="s">
        <v>10</v>
      </c>
    </row>
    <row r="53" spans="2:23" x14ac:dyDescent="0.25">
      <c r="B53" t="s">
        <v>166</v>
      </c>
      <c r="C53" t="s">
        <v>3</v>
      </c>
      <c r="D53" t="s">
        <v>116</v>
      </c>
      <c r="E53" t="s">
        <v>117</v>
      </c>
      <c r="F53">
        <v>1</v>
      </c>
      <c r="G53" t="s">
        <v>10</v>
      </c>
      <c r="H53">
        <v>3</v>
      </c>
      <c r="N53" t="s">
        <v>169</v>
      </c>
      <c r="O53" t="s">
        <v>2</v>
      </c>
      <c r="P53">
        <v>12</v>
      </c>
      <c r="Q53" t="s">
        <v>121</v>
      </c>
      <c r="R53">
        <v>1</v>
      </c>
      <c r="S53" t="s">
        <v>10</v>
      </c>
    </row>
    <row r="54" spans="2:23" x14ac:dyDescent="0.25">
      <c r="B54" t="s">
        <v>167</v>
      </c>
      <c r="C54" t="s">
        <v>3</v>
      </c>
      <c r="D54" t="s">
        <v>118</v>
      </c>
      <c r="E54" t="s">
        <v>119</v>
      </c>
      <c r="F54">
        <v>1</v>
      </c>
      <c r="G54" t="s">
        <v>10</v>
      </c>
      <c r="H54">
        <v>3</v>
      </c>
      <c r="N54" t="s">
        <v>171</v>
      </c>
      <c r="O54" t="s">
        <v>1</v>
      </c>
      <c r="P54" t="s">
        <v>124</v>
      </c>
      <c r="Q54" t="s">
        <v>125</v>
      </c>
      <c r="R54">
        <v>1</v>
      </c>
      <c r="S54" t="s">
        <v>10</v>
      </c>
    </row>
    <row r="55" spans="2:23" x14ac:dyDescent="0.25">
      <c r="B55" t="s">
        <v>170</v>
      </c>
      <c r="C55" t="s">
        <v>3</v>
      </c>
      <c r="D55" t="s">
        <v>122</v>
      </c>
      <c r="E55" t="s">
        <v>123</v>
      </c>
      <c r="F55">
        <v>1</v>
      </c>
      <c r="G55" t="s">
        <v>9</v>
      </c>
      <c r="H55">
        <v>3</v>
      </c>
      <c r="N55" t="s">
        <v>162</v>
      </c>
      <c r="P55">
        <v>7</v>
      </c>
      <c r="Q55" t="s">
        <v>111</v>
      </c>
      <c r="R55">
        <v>1</v>
      </c>
      <c r="S55" t="s">
        <v>11</v>
      </c>
    </row>
    <row r="56" spans="2:23" x14ac:dyDescent="0.25">
      <c r="B56" t="s">
        <v>163</v>
      </c>
      <c r="C56" t="s">
        <v>23</v>
      </c>
      <c r="D56">
        <v>8</v>
      </c>
      <c r="E56" t="s">
        <v>112</v>
      </c>
      <c r="F56">
        <v>1</v>
      </c>
      <c r="G56" t="s">
        <v>11</v>
      </c>
      <c r="H56">
        <v>4</v>
      </c>
      <c r="N56" t="s">
        <v>163</v>
      </c>
      <c r="O56" t="s">
        <v>23</v>
      </c>
      <c r="P56">
        <v>8</v>
      </c>
      <c r="Q56" t="s">
        <v>112</v>
      </c>
      <c r="R56">
        <v>1</v>
      </c>
      <c r="S56" t="s">
        <v>11</v>
      </c>
    </row>
    <row r="57" spans="2:23" x14ac:dyDescent="0.25">
      <c r="B57" t="s">
        <v>164</v>
      </c>
      <c r="C57" t="s">
        <v>23</v>
      </c>
      <c r="D57">
        <v>9</v>
      </c>
      <c r="E57" t="s">
        <v>113</v>
      </c>
      <c r="F57">
        <v>1</v>
      </c>
      <c r="G57" t="s">
        <v>10</v>
      </c>
      <c r="H57">
        <v>4</v>
      </c>
      <c r="N57" t="s">
        <v>172</v>
      </c>
      <c r="O57" t="s">
        <v>2</v>
      </c>
      <c r="P57">
        <v>14</v>
      </c>
      <c r="Q57" t="s">
        <v>126</v>
      </c>
      <c r="R57">
        <v>1</v>
      </c>
      <c r="S57" t="s">
        <v>11</v>
      </c>
    </row>
    <row r="61" spans="2:23" x14ac:dyDescent="0.25">
      <c r="B61" t="s">
        <v>151</v>
      </c>
      <c r="C61" t="s">
        <v>152</v>
      </c>
      <c r="D61" t="s">
        <v>153</v>
      </c>
      <c r="E61" t="s">
        <v>154</v>
      </c>
      <c r="F61" t="s">
        <v>159</v>
      </c>
      <c r="G61" t="s">
        <v>160</v>
      </c>
      <c r="H61" t="s">
        <v>165</v>
      </c>
      <c r="I61" t="s">
        <v>170</v>
      </c>
      <c r="J61" t="s">
        <v>155</v>
      </c>
      <c r="K61" t="s">
        <v>156</v>
      </c>
      <c r="L61" t="s">
        <v>157</v>
      </c>
      <c r="M61" t="s">
        <v>158</v>
      </c>
      <c r="N61" t="s">
        <v>161</v>
      </c>
      <c r="O61" t="s">
        <v>164</v>
      </c>
      <c r="P61" t="s">
        <v>166</v>
      </c>
      <c r="Q61" t="s">
        <v>167</v>
      </c>
      <c r="R61" t="s">
        <v>168</v>
      </c>
      <c r="S61" t="s">
        <v>169</v>
      </c>
      <c r="T61" t="s">
        <v>171</v>
      </c>
      <c r="U61" t="s">
        <v>162</v>
      </c>
      <c r="V61" t="s">
        <v>163</v>
      </c>
      <c r="W61" t="s">
        <v>172</v>
      </c>
    </row>
    <row r="62" spans="2:23" x14ac:dyDescent="0.25">
      <c r="B62" t="s">
        <v>9</v>
      </c>
      <c r="C62" t="s">
        <v>9</v>
      </c>
      <c r="D62" t="s">
        <v>9</v>
      </c>
      <c r="E62" t="s">
        <v>9</v>
      </c>
      <c r="F62" t="s">
        <v>9</v>
      </c>
      <c r="G62" t="s">
        <v>9</v>
      </c>
      <c r="H62" t="s">
        <v>9</v>
      </c>
      <c r="I62" t="s">
        <v>9</v>
      </c>
      <c r="J62" t="s">
        <v>10</v>
      </c>
      <c r="K62" t="s">
        <v>10</v>
      </c>
      <c r="L62" t="s">
        <v>10</v>
      </c>
      <c r="M62" t="s">
        <v>10</v>
      </c>
      <c r="N62" t="s">
        <v>10</v>
      </c>
      <c r="O62" t="s">
        <v>10</v>
      </c>
      <c r="P62" t="s">
        <v>10</v>
      </c>
      <c r="Q62" t="s">
        <v>10</v>
      </c>
      <c r="R62" t="s">
        <v>10</v>
      </c>
      <c r="S62" t="s">
        <v>10</v>
      </c>
      <c r="T62" t="s">
        <v>10</v>
      </c>
      <c r="U62" t="s">
        <v>11</v>
      </c>
      <c r="V62" t="s">
        <v>11</v>
      </c>
      <c r="W62" t="s">
        <v>11</v>
      </c>
    </row>
  </sheetData>
  <sortState ref="N36:S57">
    <sortCondition ref="S36:S57"/>
  </sortState>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vt:i4>
      </vt:variant>
    </vt:vector>
  </HeadingPairs>
  <TitlesOfParts>
    <vt:vector size="11" baseType="lpstr">
      <vt:lpstr>Klasse</vt:lpstr>
      <vt:lpstr>Auswertung Klasse</vt:lpstr>
      <vt:lpstr>Meldedaten</vt:lpstr>
      <vt:lpstr>Auswertung Schule</vt:lpstr>
      <vt:lpstr>Anleitung</vt:lpstr>
      <vt:lpstr>K_Dat</vt:lpstr>
      <vt:lpstr>S_Dat</vt:lpstr>
      <vt:lpstr>Tabelle2</vt:lpstr>
      <vt:lpstr>Klasse!Druckbereich</vt:lpstr>
      <vt:lpstr>Meldedaten!Druckbereich</vt:lpstr>
      <vt:lpstr>Meldedaten!Drucktitel</vt:lpstr>
    </vt:vector>
  </TitlesOfParts>
  <Company>Landesinstitut für Schulqualität und Lehrerbildung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Schoebbel, Christiane</dc:creator>
  <cp:lastModifiedBy>Bouillon, Oliver</cp:lastModifiedBy>
  <cp:lastPrinted>2019-03-20T14:21:59Z</cp:lastPrinted>
  <dcterms:created xsi:type="dcterms:W3CDTF">2017-03-13T07:48:10Z</dcterms:created>
  <dcterms:modified xsi:type="dcterms:W3CDTF">2019-05-13T07:06:43Z</dcterms:modified>
</cp:coreProperties>
</file>