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FG22\ZLE_Schulleistungsuntersuchungen\Schuljahr 2017_2018\Vorbereitung Erfassung\ZKA 4\"/>
    </mc:Choice>
  </mc:AlternateContent>
  <bookViews>
    <workbookView xWindow="120" yWindow="150" windowWidth="18915" windowHeight="12015"/>
  </bookViews>
  <sheets>
    <sheet name="Klasse" sheetId="1" r:id="rId1"/>
    <sheet name="Diagramme Klasse" sheetId="6" r:id="rId2"/>
    <sheet name="Meldedaten" sheetId="9" state="hidden" r:id="rId3"/>
    <sheet name="Anleitung" sheetId="10" state="hidden" r:id="rId4"/>
    <sheet name="Dat K" sheetId="2" state="hidden" r:id="rId5"/>
  </sheets>
  <definedNames>
    <definedName name="_xlnm.Print_Area" localSheetId="0">Klasse!$A$5:$AA$47</definedName>
    <definedName name="_xlnm.Print_Area" localSheetId="2">Meldedaten!$A$4:$C$53</definedName>
    <definedName name="_xlnm.Print_Titles" localSheetId="2">Meldedaten!$4:$5</definedName>
  </definedNames>
  <calcPr calcId="162913"/>
</workbook>
</file>

<file path=xl/calcChain.xml><?xml version="1.0" encoding="utf-8"?>
<calcChain xmlns="http://schemas.openxmlformats.org/spreadsheetml/2006/main">
  <c r="E120" i="2" l="1"/>
  <c r="E121" i="2"/>
  <c r="E122" i="2"/>
  <c r="E125" i="2"/>
  <c r="E126" i="2"/>
  <c r="E127" i="2"/>
  <c r="E119" i="2"/>
  <c r="I127" i="2" l="1"/>
  <c r="I126" i="2"/>
  <c r="I125" i="2"/>
  <c r="I122" i="2"/>
  <c r="I121" i="2"/>
  <c r="I120" i="2"/>
  <c r="I119" i="2"/>
  <c r="W46" i="1" l="1"/>
  <c r="E15" i="9" s="1"/>
  <c r="V46" i="1"/>
  <c r="E14" i="9" s="1"/>
  <c r="U46" i="1"/>
  <c r="E13" i="9" s="1"/>
  <c r="T46" i="1"/>
  <c r="E12" i="9" s="1"/>
  <c r="S46" i="1"/>
  <c r="E11" i="9" s="1"/>
  <c r="R46" i="1"/>
  <c r="E10" i="9" s="1"/>
  <c r="S41" i="1"/>
  <c r="E41" i="9" s="1"/>
  <c r="Q104" i="2" s="1"/>
  <c r="V115" i="2" s="1"/>
  <c r="T41" i="1"/>
  <c r="E42" i="9" s="1"/>
  <c r="R104" i="2" s="1"/>
  <c r="W115" i="2" s="1"/>
  <c r="X46" i="1" l="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11" i="1"/>
  <c r="C17" i="9" l="1"/>
  <c r="C16" i="9"/>
  <c r="A113" i="2" s="1"/>
  <c r="C9" i="9"/>
  <c r="D88" i="2" l="1"/>
  <c r="E88" i="2"/>
  <c r="G88" i="2"/>
  <c r="H88" i="2"/>
  <c r="J88" i="2"/>
  <c r="K88" i="2"/>
  <c r="L88" i="2"/>
  <c r="C88" i="2"/>
  <c r="D77" i="2"/>
  <c r="E77" i="2"/>
  <c r="F77" i="2"/>
  <c r="G77" i="2"/>
  <c r="H77" i="2"/>
  <c r="I77" i="2"/>
  <c r="J77" i="2"/>
  <c r="K77" i="2"/>
  <c r="M77" i="2"/>
  <c r="N77" i="2"/>
  <c r="O77" i="2"/>
  <c r="P77" i="2"/>
  <c r="R77" i="2"/>
  <c r="S77" i="2"/>
  <c r="T77" i="2"/>
  <c r="U77" i="2"/>
  <c r="V77" i="2"/>
  <c r="W77" i="2"/>
  <c r="Y77" i="2"/>
  <c r="Z77" i="2" s="1"/>
  <c r="C77" i="2"/>
  <c r="D67" i="2"/>
  <c r="E67" i="2"/>
  <c r="F67" i="2"/>
  <c r="G67" i="2"/>
  <c r="H67" i="2"/>
  <c r="I67" i="2"/>
  <c r="K67" i="2"/>
  <c r="L67" i="2"/>
  <c r="M67" i="2"/>
  <c r="N67" i="2"/>
  <c r="O67" i="2"/>
  <c r="P67" i="2"/>
  <c r="Q67" i="2"/>
  <c r="R67" i="2"/>
  <c r="S67" i="2"/>
  <c r="T67" i="2"/>
  <c r="V67" i="2"/>
  <c r="W67" i="2"/>
  <c r="X67" i="2"/>
  <c r="C67" i="2"/>
  <c r="J67" i="2" l="1"/>
  <c r="F88" i="2"/>
  <c r="M88" i="2"/>
  <c r="I88" i="2"/>
  <c r="Y67" i="2"/>
  <c r="X77" i="2"/>
  <c r="Q77" i="2"/>
  <c r="L77" i="2"/>
  <c r="U67" i="2"/>
  <c r="C48" i="9"/>
  <c r="C25" i="9"/>
  <c r="C8" i="9"/>
  <c r="AA13" i="1" l="1"/>
  <c r="AA14" i="1"/>
  <c r="AA17" i="1"/>
  <c r="AA18" i="1"/>
  <c r="AA22" i="1"/>
  <c r="AA25" i="1"/>
  <c r="AA26" i="1"/>
  <c r="AA30" i="1"/>
  <c r="AA34" i="1"/>
  <c r="AA37" i="1"/>
  <c r="AA38" i="1"/>
  <c r="AA15" i="1"/>
  <c r="AA16" i="1"/>
  <c r="AA19" i="1"/>
  <c r="AA20" i="1"/>
  <c r="AA21" i="1"/>
  <c r="AA23" i="1"/>
  <c r="AA24" i="1"/>
  <c r="AA27" i="1"/>
  <c r="AA28" i="1"/>
  <c r="AA29" i="1"/>
  <c r="AA31" i="1"/>
  <c r="AA32" i="1"/>
  <c r="AA33" i="1"/>
  <c r="AA35" i="1"/>
  <c r="AA36" i="1"/>
  <c r="AA39" i="1"/>
  <c r="AA40" i="1"/>
  <c r="L42" i="6" l="1"/>
  <c r="L1" i="6"/>
  <c r="AA12" i="1" l="1"/>
  <c r="AA11" i="1" l="1"/>
  <c r="E41" i="1" l="1"/>
  <c r="E27" i="9" s="1"/>
  <c r="F41" i="1"/>
  <c r="E28" i="9" s="1"/>
  <c r="G41" i="1"/>
  <c r="E29" i="9" s="1"/>
  <c r="H41" i="1"/>
  <c r="E30" i="9" s="1"/>
  <c r="I41" i="1"/>
  <c r="E31" i="9" s="1"/>
  <c r="J41" i="1"/>
  <c r="E32" i="9" s="1"/>
  <c r="K41" i="1"/>
  <c r="E33" i="9" s="1"/>
  <c r="L41" i="1"/>
  <c r="E34" i="9" s="1"/>
  <c r="M41" i="1"/>
  <c r="E35" i="9" s="1"/>
  <c r="N41" i="1"/>
  <c r="O41" i="1"/>
  <c r="P41" i="1"/>
  <c r="Q41" i="1"/>
  <c r="R41" i="1"/>
  <c r="U41" i="1"/>
  <c r="E43" i="9" s="1"/>
  <c r="V41" i="1"/>
  <c r="E44" i="9" s="1"/>
  <c r="W41" i="1"/>
  <c r="E45" i="9" s="1"/>
  <c r="X41" i="1"/>
  <c r="E46" i="9" s="1"/>
  <c r="Y41" i="1"/>
  <c r="E47" i="9" s="1"/>
  <c r="D41" i="1"/>
  <c r="E26" i="9" s="1"/>
  <c r="C15" i="9"/>
  <c r="C14" i="9"/>
  <c r="C13" i="9"/>
  <c r="C12" i="9"/>
  <c r="C11" i="9"/>
  <c r="C10" i="9"/>
  <c r="Z9" i="1"/>
  <c r="C47" i="9" l="1"/>
  <c r="U62" i="2" s="1"/>
  <c r="T69" i="2" s="1"/>
  <c r="W104" i="2"/>
  <c r="N115" i="2" s="1"/>
  <c r="C46" i="9"/>
  <c r="T62" i="2" s="1"/>
  <c r="X69" i="2" s="1"/>
  <c r="V104" i="2"/>
  <c r="M115" i="2" s="1"/>
  <c r="C45" i="9"/>
  <c r="S62" i="2" s="1"/>
  <c r="L90" i="2" s="1"/>
  <c r="U104" i="2"/>
  <c r="S115" i="2" s="1"/>
  <c r="C44" i="9"/>
  <c r="R62" i="2" s="1"/>
  <c r="U79" i="2" s="1"/>
  <c r="T104" i="2"/>
  <c r="R115" i="2" s="1"/>
  <c r="C43" i="9"/>
  <c r="Q62" i="2" s="1"/>
  <c r="R69" i="2" s="1"/>
  <c r="S104" i="2"/>
  <c r="Q115" i="2" s="1"/>
  <c r="C42" i="9"/>
  <c r="P62" i="2" s="1"/>
  <c r="Q69" i="2" s="1"/>
  <c r="E40" i="9"/>
  <c r="P104" i="2" s="1"/>
  <c r="P115" i="2" s="1"/>
  <c r="C41" i="9"/>
  <c r="O62" i="2" s="1"/>
  <c r="V69" i="2" s="1"/>
  <c r="E39" i="9"/>
  <c r="O104" i="2" s="1"/>
  <c r="E38" i="9"/>
  <c r="E37" i="9"/>
  <c r="E36" i="9"/>
  <c r="C35" i="9"/>
  <c r="K62" i="2" s="1"/>
  <c r="K104" i="2"/>
  <c r="J115" i="2" s="1"/>
  <c r="C34" i="9"/>
  <c r="J62" i="2" s="1"/>
  <c r="S79" i="2" s="1"/>
  <c r="J104" i="2"/>
  <c r="I115" i="2" s="1"/>
  <c r="C33" i="9"/>
  <c r="I62" i="2" s="1"/>
  <c r="I104" i="2"/>
  <c r="C32" i="9"/>
  <c r="H62" i="2" s="1"/>
  <c r="H104" i="2"/>
  <c r="H115" i="2" s="1"/>
  <c r="C31" i="9"/>
  <c r="G62" i="2" s="1"/>
  <c r="G104" i="2"/>
  <c r="G115" i="2" s="1"/>
  <c r="C30" i="9"/>
  <c r="F62" i="2" s="1"/>
  <c r="F104" i="2"/>
  <c r="F115" i="2" s="1"/>
  <c r="C29" i="9"/>
  <c r="E62" i="2" s="1"/>
  <c r="E104" i="2"/>
  <c r="E115" i="2" s="1"/>
  <c r="C28" i="9"/>
  <c r="D62" i="2" s="1"/>
  <c r="E69" i="2" s="1"/>
  <c r="D104" i="2"/>
  <c r="D115" i="2" s="1"/>
  <c r="C27" i="9"/>
  <c r="C62" i="2" s="1"/>
  <c r="C104" i="2"/>
  <c r="C115" i="2" s="1"/>
  <c r="C26" i="9"/>
  <c r="B62" i="2" s="1"/>
  <c r="C79" i="2" s="1"/>
  <c r="B104" i="2"/>
  <c r="W69" i="2"/>
  <c r="L69" i="2"/>
  <c r="G79" i="2"/>
  <c r="G69" i="2"/>
  <c r="W79" i="2"/>
  <c r="P79" i="2"/>
  <c r="I69" i="2"/>
  <c r="R79" i="2"/>
  <c r="F79" i="2"/>
  <c r="F69" i="2"/>
  <c r="H90" i="2"/>
  <c r="Y79" i="2"/>
  <c r="T79" i="2"/>
  <c r="M79" i="2"/>
  <c r="H69" i="2"/>
  <c r="E79" i="2"/>
  <c r="S69" i="2"/>
  <c r="V79" i="2"/>
  <c r="D90" i="2"/>
  <c r="M69" i="2"/>
  <c r="N79" i="2"/>
  <c r="C90" i="2"/>
  <c r="K69" i="2"/>
  <c r="H79" i="2"/>
  <c r="D79" i="2"/>
  <c r="D69" i="2"/>
  <c r="F35" i="2"/>
  <c r="E35" i="2"/>
  <c r="G35" i="2"/>
  <c r="D35" i="2"/>
  <c r="C25" i="2"/>
  <c r="W35" i="2"/>
  <c r="H47" i="2"/>
  <c r="L47" i="2"/>
  <c r="E47" i="2"/>
  <c r="P35" i="2"/>
  <c r="T35" i="2"/>
  <c r="V25" i="2"/>
  <c r="J35" i="2"/>
  <c r="J47" i="2"/>
  <c r="N25" i="2"/>
  <c r="C47" i="2"/>
  <c r="J18" i="2"/>
  <c r="R35" i="2"/>
  <c r="M35" i="2"/>
  <c r="H35" i="2"/>
  <c r="U18" i="2"/>
  <c r="S18" i="2"/>
  <c r="P18" i="2"/>
  <c r="N18" i="2"/>
  <c r="L18" i="2"/>
  <c r="I18" i="2"/>
  <c r="F18" i="2"/>
  <c r="D18" i="2"/>
  <c r="G25" i="2"/>
  <c r="E25" i="2"/>
  <c r="I25" i="2"/>
  <c r="L25" i="2"/>
  <c r="O25" i="2"/>
  <c r="Q25" i="2"/>
  <c r="T25" i="2"/>
  <c r="W25" i="2"/>
  <c r="C35" i="2"/>
  <c r="I35" i="2"/>
  <c r="K35" i="2"/>
  <c r="S35" i="2"/>
  <c r="U35" i="2"/>
  <c r="D47" i="2"/>
  <c r="G47" i="2"/>
  <c r="I47" i="2" s="1"/>
  <c r="K47" i="2"/>
  <c r="B18" i="2"/>
  <c r="T18" i="2"/>
  <c r="R18" i="2"/>
  <c r="O18" i="2"/>
  <c r="M18" i="2"/>
  <c r="G18" i="2"/>
  <c r="E18" i="2"/>
  <c r="C18" i="2"/>
  <c r="F25" i="2"/>
  <c r="D25" i="2"/>
  <c r="K25" i="2"/>
  <c r="P25" i="2"/>
  <c r="S25" i="2"/>
  <c r="X25" i="2"/>
  <c r="V35" i="2"/>
  <c r="Y35" i="2"/>
  <c r="Z35" i="2" s="1"/>
  <c r="Q18" i="2"/>
  <c r="R25" i="2"/>
  <c r="O35" i="2"/>
  <c r="K18" i="2"/>
  <c r="M25" i="2"/>
  <c r="N35" i="2"/>
  <c r="H25" i="2"/>
  <c r="H18" i="2"/>
  <c r="N3" i="1"/>
  <c r="V47" i="1"/>
  <c r="E22" i="9" s="1"/>
  <c r="C22" i="9" s="1"/>
  <c r="T47" i="1"/>
  <c r="E20" i="9" s="1"/>
  <c r="C20" i="9" s="1"/>
  <c r="R47" i="1"/>
  <c r="W47" i="1"/>
  <c r="E23" i="9" s="1"/>
  <c r="C23" i="9" s="1"/>
  <c r="U47" i="1"/>
  <c r="E21" i="9" s="1"/>
  <c r="C21" i="9" s="1"/>
  <c r="S47" i="1"/>
  <c r="E19" i="9" s="1"/>
  <c r="C19" i="9" s="1"/>
  <c r="K79" i="2" l="1"/>
  <c r="E90" i="2"/>
  <c r="C69" i="2"/>
  <c r="J69" i="2" s="1"/>
  <c r="C40" i="9"/>
  <c r="N62" i="2" s="1"/>
  <c r="O115" i="2"/>
  <c r="J121" i="2"/>
  <c r="C39" i="9"/>
  <c r="M62" i="2" s="1"/>
  <c r="C38" i="9"/>
  <c r="L62" i="2" s="1"/>
  <c r="N104" i="2"/>
  <c r="U115" i="2" s="1"/>
  <c r="C37" i="9"/>
  <c r="M104" i="2"/>
  <c r="C36" i="9"/>
  <c r="L104" i="2"/>
  <c r="J119" i="2" s="1"/>
  <c r="L115" i="2"/>
  <c r="J120" i="2"/>
  <c r="E7" i="9"/>
  <c r="C7" i="9" s="1"/>
  <c r="S42" i="1"/>
  <c r="T42" i="1"/>
  <c r="B115" i="2"/>
  <c r="E18" i="9"/>
  <c r="C18" i="9" s="1"/>
  <c r="A3" i="9" s="1"/>
  <c r="X47" i="1"/>
  <c r="Z79" i="2"/>
  <c r="F47" i="2"/>
  <c r="F48" i="2" s="1"/>
  <c r="L51" i="2" s="1"/>
  <c r="F90" i="2"/>
  <c r="X79" i="2"/>
  <c r="Y69" i="2"/>
  <c r="M47" i="2"/>
  <c r="M48" i="2" s="1"/>
  <c r="L53" i="2" s="1"/>
  <c r="X35" i="2"/>
  <c r="X36" i="2" s="1"/>
  <c r="Y25" i="2"/>
  <c r="Y26" i="2" s="1"/>
  <c r="D30" i="2" s="1"/>
  <c r="L35" i="2"/>
  <c r="L36" i="2" s="1"/>
  <c r="J38" i="2" s="1"/>
  <c r="Q35" i="2"/>
  <c r="Q36" i="2" s="1"/>
  <c r="J39" i="2" s="1"/>
  <c r="J25" i="2"/>
  <c r="J26" i="2" s="1"/>
  <c r="D28" i="2" s="1"/>
  <c r="U25" i="2"/>
  <c r="U26" i="2" s="1"/>
  <c r="D29" i="2" s="1"/>
  <c r="E42" i="1"/>
  <c r="I48" i="2"/>
  <c r="L52" i="2" s="1"/>
  <c r="Z36" i="2"/>
  <c r="G42" i="1"/>
  <c r="I42" i="1"/>
  <c r="K42" i="1"/>
  <c r="M42" i="1"/>
  <c r="O42" i="1"/>
  <c r="Q42" i="1"/>
  <c r="U42" i="1"/>
  <c r="W42" i="1"/>
  <c r="Y42" i="1"/>
  <c r="V42" i="1"/>
  <c r="D42" i="1"/>
  <c r="F42" i="1"/>
  <c r="H42" i="1"/>
  <c r="J42" i="1"/>
  <c r="L42" i="1"/>
  <c r="N42" i="1"/>
  <c r="P42" i="1"/>
  <c r="R42" i="1"/>
  <c r="X42" i="1"/>
  <c r="J79" i="2" l="1"/>
  <c r="K90" i="2"/>
  <c r="P69" i="2"/>
  <c r="O69" i="2"/>
  <c r="J90" i="2"/>
  <c r="O79" i="2"/>
  <c r="Q79" i="2" s="1"/>
  <c r="G90" i="2"/>
  <c r="I90" i="2" s="1"/>
  <c r="N69" i="2"/>
  <c r="I79" i="2"/>
  <c r="T115" i="2"/>
  <c r="J127" i="2"/>
  <c r="J122" i="2"/>
  <c r="K115" i="2"/>
  <c r="J125" i="2"/>
  <c r="J126" i="2"/>
  <c r="H58" i="2"/>
  <c r="A102" i="2"/>
  <c r="H48" i="2"/>
  <c r="T19" i="2"/>
  <c r="Y36" i="2"/>
  <c r="X26" i="2"/>
  <c r="S36" i="2"/>
  <c r="J19" i="2"/>
  <c r="L26" i="2"/>
  <c r="G36" i="2"/>
  <c r="G26" i="2"/>
  <c r="F19" i="2"/>
  <c r="C36" i="2"/>
  <c r="B19" i="2"/>
  <c r="C26" i="2"/>
  <c r="W36" i="2"/>
  <c r="T26" i="2"/>
  <c r="U19" i="2"/>
  <c r="P36" i="2"/>
  <c r="Q19" i="2"/>
  <c r="R26" i="2"/>
  <c r="R36" i="2"/>
  <c r="I26" i="2"/>
  <c r="I19" i="2"/>
  <c r="F26" i="2"/>
  <c r="F36" i="2"/>
  <c r="E19" i="2"/>
  <c r="Q26" i="2"/>
  <c r="P19" i="2"/>
  <c r="T36" i="2"/>
  <c r="N26" i="2"/>
  <c r="L19" i="2"/>
  <c r="I36" i="2"/>
  <c r="G48" i="2"/>
  <c r="H26" i="2"/>
  <c r="H19" i="2"/>
  <c r="M36" i="2"/>
  <c r="E36" i="2"/>
  <c r="E26" i="2"/>
  <c r="D19" i="2"/>
  <c r="U36" i="2"/>
  <c r="W26" i="2"/>
  <c r="R19" i="2"/>
  <c r="E48" i="2"/>
  <c r="S26" i="2"/>
  <c r="S19" i="2"/>
  <c r="L48" i="2"/>
  <c r="V36" i="2"/>
  <c r="D48" i="2"/>
  <c r="K36" i="2"/>
  <c r="V26" i="2"/>
  <c r="O19" i="2"/>
  <c r="N36" i="2"/>
  <c r="M26" i="2"/>
  <c r="K19" i="2"/>
  <c r="C48" i="2"/>
  <c r="K26" i="2"/>
  <c r="H36" i="2"/>
  <c r="G19" i="2"/>
  <c r="J40" i="2"/>
  <c r="J41" i="2"/>
  <c r="D26" i="2"/>
  <c r="C19" i="2"/>
  <c r="D36" i="2"/>
  <c r="K48" i="2"/>
  <c r="J36" i="2"/>
  <c r="P26" i="2"/>
  <c r="N19" i="2"/>
  <c r="O36" i="2"/>
  <c r="M19" i="2"/>
  <c r="J48" i="2"/>
  <c r="O26" i="2"/>
  <c r="L79" i="2" l="1"/>
  <c r="Q80" i="2"/>
  <c r="J83" i="2" s="1"/>
  <c r="U69" i="2"/>
  <c r="U70" i="2" s="1"/>
  <c r="D73" i="2" s="1"/>
  <c r="M90" i="2"/>
  <c r="M91" i="2" s="1"/>
  <c r="L96" i="2" s="1"/>
  <c r="D116" i="2"/>
  <c r="M116" i="2"/>
  <c r="I116" i="2"/>
  <c r="N116" i="2"/>
  <c r="S116" i="2"/>
  <c r="T116" i="2"/>
  <c r="F120" i="2"/>
  <c r="I105" i="2"/>
  <c r="N105" i="2"/>
  <c r="G105" i="2"/>
  <c r="W105" i="2"/>
  <c r="E105" i="2"/>
  <c r="Q105" i="2"/>
  <c r="O116" i="2"/>
  <c r="P116" i="2"/>
  <c r="L116" i="2"/>
  <c r="U116" i="2"/>
  <c r="C116" i="2"/>
  <c r="F121" i="2"/>
  <c r="T105" i="2"/>
  <c r="R105" i="2"/>
  <c r="K105" i="2"/>
  <c r="F126" i="2"/>
  <c r="P105" i="2"/>
  <c r="O105" i="2"/>
  <c r="F127" i="2"/>
  <c r="V116" i="2"/>
  <c r="K116" i="2"/>
  <c r="W116" i="2"/>
  <c r="E116" i="2"/>
  <c r="J116" i="2"/>
  <c r="M105" i="2"/>
  <c r="U105" i="2"/>
  <c r="F105" i="2"/>
  <c r="V105" i="2"/>
  <c r="H105" i="2"/>
  <c r="F116" i="2"/>
  <c r="R116" i="2"/>
  <c r="G116" i="2"/>
  <c r="H116" i="2"/>
  <c r="Q116" i="2"/>
  <c r="F125" i="2"/>
  <c r="D105" i="2"/>
  <c r="J105" i="2"/>
  <c r="C105" i="2"/>
  <c r="S105" i="2"/>
  <c r="F122" i="2"/>
  <c r="L105" i="2"/>
  <c r="B105" i="2"/>
  <c r="F91" i="2"/>
  <c r="L94" i="2" s="1"/>
  <c r="T63" i="2"/>
  <c r="G63" i="2"/>
  <c r="D63" i="2"/>
  <c r="O80" i="2"/>
  <c r="J80" i="2"/>
  <c r="K63" i="2"/>
  <c r="L63" i="2"/>
  <c r="M63" i="2"/>
  <c r="N63" i="2"/>
  <c r="K70" i="2"/>
  <c r="H70" i="2"/>
  <c r="H91" i="2"/>
  <c r="R70" i="2"/>
  <c r="W70" i="2"/>
  <c r="H63" i="2"/>
  <c r="F63" i="2"/>
  <c r="B63" i="2"/>
  <c r="N80" i="2"/>
  <c r="M80" i="2"/>
  <c r="Y80" i="2"/>
  <c r="T70" i="2"/>
  <c r="U80" i="2"/>
  <c r="D91" i="2"/>
  <c r="P63" i="2"/>
  <c r="Q63" i="2"/>
  <c r="R63" i="2"/>
  <c r="M70" i="2"/>
  <c r="I63" i="2"/>
  <c r="W80" i="2"/>
  <c r="C80" i="2"/>
  <c r="O63" i="2"/>
  <c r="I80" i="2"/>
  <c r="R80" i="2"/>
  <c r="J63" i="2"/>
  <c r="K80" i="2"/>
  <c r="F70" i="2"/>
  <c r="G70" i="2"/>
  <c r="C63" i="2"/>
  <c r="L91" i="2"/>
  <c r="X70" i="2"/>
  <c r="U63" i="2"/>
  <c r="C70" i="2"/>
  <c r="V70" i="2"/>
  <c r="G91" i="2"/>
  <c r="J91" i="2"/>
  <c r="L70" i="2"/>
  <c r="S63" i="2"/>
  <c r="Q70" i="2"/>
  <c r="O70" i="2"/>
  <c r="K91" i="2"/>
  <c r="D80" i="2"/>
  <c r="V80" i="2"/>
  <c r="N70" i="2"/>
  <c r="I70" i="2"/>
  <c r="S80" i="2"/>
  <c r="H80" i="2"/>
  <c r="E80" i="2"/>
  <c r="F80" i="2"/>
  <c r="G80" i="2"/>
  <c r="D70" i="2"/>
  <c r="S70" i="2"/>
  <c r="T80" i="2"/>
  <c r="P70" i="2"/>
  <c r="C91" i="2"/>
  <c r="E70" i="2"/>
  <c r="E63" i="2"/>
  <c r="P80" i="2"/>
  <c r="E91" i="2"/>
  <c r="X80" i="2"/>
  <c r="B116" i="2"/>
  <c r="F119" i="2"/>
  <c r="I91" i="2"/>
  <c r="L95" i="2" s="1"/>
  <c r="Y70" i="2"/>
  <c r="D74" i="2" s="1"/>
  <c r="Z80" i="2"/>
  <c r="J70" i="2"/>
  <c r="D72" i="2" s="1"/>
  <c r="L80" i="2"/>
  <c r="J82" i="2" s="1"/>
  <c r="J84" i="2" l="1"/>
  <c r="J85" i="2"/>
</calcChain>
</file>

<file path=xl/sharedStrings.xml><?xml version="1.0" encoding="utf-8"?>
<sst xmlns="http://schemas.openxmlformats.org/spreadsheetml/2006/main" count="474" uniqueCount="178">
  <si>
    <t xml:space="preserve">Klasse: </t>
  </si>
  <si>
    <t>GM</t>
  </si>
  <si>
    <t>ZO</t>
  </si>
  <si>
    <t>DHW</t>
  </si>
  <si>
    <t>1a</t>
  </si>
  <si>
    <t>1b</t>
  </si>
  <si>
    <t>1c</t>
  </si>
  <si>
    <t>1d</t>
  </si>
  <si>
    <t>Aufgabe</t>
  </si>
  <si>
    <t>I</t>
  </si>
  <si>
    <t>II</t>
  </si>
  <si>
    <t>III</t>
  </si>
  <si>
    <t>Nr.</t>
  </si>
  <si>
    <t>Name</t>
  </si>
  <si>
    <t>Bitte tragen Sie die erreichten Punkte in die Tabelle ein. Bitte verwenden Sie keine Striche.</t>
  </si>
  <si>
    <t>erreichte BE</t>
  </si>
  <si>
    <t>Erfüllungsprozentsätze</t>
  </si>
  <si>
    <t>Zahlen und Operationen (ZO)</t>
  </si>
  <si>
    <t>Note</t>
  </si>
  <si>
    <t>Mittelwert</t>
  </si>
  <si>
    <t>Größen und Messen (GM)</t>
  </si>
  <si>
    <t>Anzahl Note ZKA</t>
  </si>
  <si>
    <t>Daten, Häufigkeit und Wahrscheinlichkeit (DHW)</t>
  </si>
  <si>
    <t>Raum und Form (RF)</t>
  </si>
  <si>
    <t>RF</t>
  </si>
  <si>
    <t>4a</t>
  </si>
  <si>
    <t>4b</t>
  </si>
  <si>
    <t>8a</t>
  </si>
  <si>
    <t>8b</t>
  </si>
  <si>
    <t>Anzahl der Teilnehmer:</t>
  </si>
  <si>
    <t>1e</t>
  </si>
  <si>
    <t>Kompetenzbereiche (KB):</t>
  </si>
  <si>
    <t>erreichbare BE</t>
  </si>
  <si>
    <t>EFP</t>
  </si>
  <si>
    <t>Anforderungsbereiche</t>
  </si>
  <si>
    <t>AFB I</t>
  </si>
  <si>
    <t>AFB II</t>
  </si>
  <si>
    <t>AFB III</t>
  </si>
  <si>
    <t>erreichte Punkte</t>
  </si>
  <si>
    <t>Erfüllungsprozente</t>
  </si>
  <si>
    <t>Kompetenzbereiche</t>
  </si>
  <si>
    <t>Problemlösen</t>
  </si>
  <si>
    <t>Kommunizieren und Argumentieren</t>
  </si>
  <si>
    <t>Kommunizieren 
und Argumentieren</t>
  </si>
  <si>
    <t>Modellieren</t>
  </si>
  <si>
    <t>Aufg. 5, 8b, 11</t>
  </si>
  <si>
    <t>Aufg. 6, 13</t>
  </si>
  <si>
    <t>Aufg. 7, 8a, 12</t>
  </si>
  <si>
    <t>Zahlen und
Operationen</t>
  </si>
  <si>
    <t>Raum und
Form</t>
  </si>
  <si>
    <t>Größen und
Messen</t>
  </si>
  <si>
    <t>Daten, Häufigkeit und 
Wahrscheinlichkeit</t>
  </si>
  <si>
    <t>Zusammenstellung der rückmelderelevanten Daten</t>
  </si>
  <si>
    <t>Rückmeldedaten</t>
  </si>
  <si>
    <t>ê</t>
  </si>
  <si>
    <t>Hinweise durch die Lehrkräfte*</t>
  </si>
  <si>
    <t>Notenschlüssel</t>
  </si>
  <si>
    <t>ab BE</t>
  </si>
  <si>
    <t>Daten für das Klassendiagramm</t>
  </si>
  <si>
    <t>Daten für das Schuldiagramm</t>
  </si>
  <si>
    <t>Anforderungsbereich I (AFB I)</t>
  </si>
  <si>
    <t>Anforderungsbereich II (AFB II)</t>
  </si>
  <si>
    <t>Anforderungsbereich III (AFB III)</t>
  </si>
  <si>
    <t>Anforderungsbereich</t>
  </si>
  <si>
    <t>Kompetenzbereich</t>
  </si>
  <si>
    <t>Legende</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</si>
  <si>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</si>
  <si>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</si>
  <si>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</si>
  <si>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1.</t>
  </si>
  <si>
    <t>Allgemeine Angaben</t>
  </si>
  <si>
    <t>diese Kl.</t>
  </si>
  <si>
    <t>2.</t>
  </si>
  <si>
    <t>3.</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</si>
  <si>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</si>
  <si>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</si>
  <si>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</si>
  <si>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Anzahl der Teilnehmer der Schule</t>
  </si>
  <si>
    <r>
      <t xml:space="preserve">erreichte BE in den Aufgaben
</t>
    </r>
    <r>
      <rPr>
        <b/>
        <sz val="9"/>
        <color theme="1"/>
        <rFont val="Calibri"/>
        <family val="2"/>
        <scheme val="minor"/>
      </rPr>
      <t>(Einzutragen ist jeweils die Summe der erreichten Bewertungseinheiten der Schule bei den Aufgaben)</t>
    </r>
  </si>
  <si>
    <t>Teilnehmer der Schule</t>
  </si>
  <si>
    <t>prozessbezogene Teilkompetenzen</t>
  </si>
  <si>
    <t>Note ZKA</t>
  </si>
  <si>
    <t>Klasse</t>
  </si>
  <si>
    <t>Anzahl der erteilten Halbjahresnoten für an der ZKA teilnehmende Schüler</t>
  </si>
  <si>
    <t>Halbjahresnote 1</t>
  </si>
  <si>
    <t>Halbjahresnote 2</t>
  </si>
  <si>
    <t>Halbjahresnote 3</t>
  </si>
  <si>
    <t>Halbjahresnote 4</t>
  </si>
  <si>
    <t>Halbjahresnote 5</t>
  </si>
  <si>
    <t>Halbjahresnote 6</t>
  </si>
  <si>
    <t>Anzahl der erteilten Noten in der ZKA</t>
  </si>
  <si>
    <t>Klassenarbeitsnote 1</t>
  </si>
  <si>
    <t>Klassenarbeitsnote 2</t>
  </si>
  <si>
    <t>Klassenarbeitsnote 3</t>
  </si>
  <si>
    <t>Klassenarbeitsnote 4</t>
  </si>
  <si>
    <t>Klassenarbeitsnote 5</t>
  </si>
  <si>
    <t>Klassenarbeitsnote 6</t>
  </si>
  <si>
    <t>4.</t>
  </si>
  <si>
    <t>5.</t>
  </si>
  <si>
    <t>Kl. II</t>
  </si>
  <si>
    <t>Kl. III</t>
  </si>
  <si>
    <t>Kl. IV</t>
  </si>
  <si>
    <t>Kl. V</t>
  </si>
  <si>
    <t>Zentrale Klassenarbeit Schuljahrgang 4 - Mathematik 2018</t>
  </si>
  <si>
    <t>5a</t>
  </si>
  <si>
    <t>5b</t>
  </si>
  <si>
    <t>5c</t>
  </si>
  <si>
    <t>6a</t>
  </si>
  <si>
    <t>6b</t>
  </si>
  <si>
    <t>9c</t>
  </si>
  <si>
    <t>9b</t>
  </si>
  <si>
    <t>9a</t>
  </si>
  <si>
    <t>8c</t>
  </si>
  <si>
    <t>Gleichung
ergänzen</t>
  </si>
  <si>
    <t>Division
berechnen</t>
  </si>
  <si>
    <t>Addition
berechnen</t>
  </si>
  <si>
    <t>Subtraktion
berechnen</t>
  </si>
  <si>
    <t>Rechenregel
anwenden</t>
  </si>
  <si>
    <t>schriftliche Multipli-
kation durchführen</t>
  </si>
  <si>
    <t>Ungleichung
vervollständigen</t>
  </si>
  <si>
    <t>Senkrechte
zeichnen</t>
  </si>
  <si>
    <t>Zahlwort
bestimmen</t>
  </si>
  <si>
    <t>Zahlen
gewinnen</t>
  </si>
  <si>
    <t>Plättchenan-
zahl begründen</t>
  </si>
  <si>
    <t>Schaubild
ergänzen</t>
  </si>
  <si>
    <t>Zahlwert
ergänzen</t>
  </si>
  <si>
    <t>Größeneinhei-
ten zuordnen</t>
  </si>
  <si>
    <t>Flugkilometer
ermitteln</t>
  </si>
  <si>
    <t>Diagramm
ergänzen</t>
  </si>
  <si>
    <t>Streifen
einzeichnen</t>
  </si>
  <si>
    <t>Abfahrtszeit
markieren</t>
  </si>
  <si>
    <t>Fahrtzeit
berechnen</t>
  </si>
  <si>
    <t>Abfahrtszeit
ermitteln</t>
  </si>
  <si>
    <t>Spiegelbild
ergänzen</t>
  </si>
  <si>
    <t>Fläche
auslegen</t>
  </si>
  <si>
    <t>Zentrale Klassenarbeit Schuljahrgang 4 Mathematik 2018</t>
  </si>
  <si>
    <t>Aufgabe 1a • Gleichung ergänzen</t>
  </si>
  <si>
    <t>Aufgabe 1b • Division berechnen</t>
  </si>
  <si>
    <t>Aufgabe 1c • Addition berechnen</t>
  </si>
  <si>
    <t>Aufgabe 1d • Subtraktion berechnen</t>
  </si>
  <si>
    <t>Aufgabe 1e • Rechenregel anwenden</t>
  </si>
  <si>
    <t>Aufgabe 2 • schriftliche Multiplikation durchführen</t>
  </si>
  <si>
    <t>Aufgabe 3 • Ungleichung vervollständigen</t>
  </si>
  <si>
    <t>Aufgabe 4 • Senkrechte zeichnen</t>
  </si>
  <si>
    <t>Aufgabe 5a • Zahlwort bestimmen</t>
  </si>
  <si>
    <t>Aufgabe 5b • Zahlen gewinnen</t>
  </si>
  <si>
    <t>Aufgabe 5c • Plättchenanzahl begründen</t>
  </si>
  <si>
    <t>Aufgabe 6a • Schaubild ergänzen</t>
  </si>
  <si>
    <t>Aufgabe 6b • Zahlwert ergänzen</t>
  </si>
  <si>
    <t>Aufgabe 7 • Größeneinheiten zuordnen</t>
  </si>
  <si>
    <t>Aufgabe 8a • Flugkilometer ermitteln</t>
  </si>
  <si>
    <t>Aufgabe 8b • Diagramm ergänzen</t>
  </si>
  <si>
    <t>Aufgabe 8c • Streifen einzeichnen</t>
  </si>
  <si>
    <t>Aufgabe 9a • Abfahrtszeit markieren</t>
  </si>
  <si>
    <t>Aufgabe 9b • Fahrtzeit berechnen</t>
  </si>
  <si>
    <t>Aufgabe 9c • Abfahrtszeit ermitteln</t>
  </si>
  <si>
    <t>Aufgabe 10 • Spiegelbild ergänzen</t>
  </si>
  <si>
    <t>Aufgabe 11 • Fläche auslegen</t>
  </si>
  <si>
    <t>Aufgabe Nr.</t>
  </si>
  <si>
    <t>lfd. Nr.</t>
  </si>
  <si>
    <t>HJN</t>
  </si>
  <si>
    <t>Anzahl HJN</t>
  </si>
  <si>
    <t>Halbjahresnoten sind im Klassenblatt ausgeblendet</t>
  </si>
  <si>
    <t>Spalte B und Zeile 46</t>
  </si>
  <si>
    <t>Kompetentbereiche gesamt</t>
  </si>
  <si>
    <t>mögl. BE</t>
  </si>
  <si>
    <t>Aufgaben</t>
  </si>
  <si>
    <t>Zahlen und Operationen</t>
  </si>
  <si>
    <t>1a-e, 2, 3, 5a-c</t>
  </si>
  <si>
    <t>Größen und Messen</t>
  </si>
  <si>
    <t>7, 8a, 9a-c</t>
  </si>
  <si>
    <t>Raum und Form</t>
  </si>
  <si>
    <t>4, 10, 11</t>
  </si>
  <si>
    <t>Daten, Häufigkeit und Wahrscheinlichkeit</t>
  </si>
  <si>
    <t>6a, 6b, 8b, 8c</t>
  </si>
  <si>
    <t>5c, 9c, 11</t>
  </si>
  <si>
    <t>8c, 9b, 6a, 6b</t>
  </si>
  <si>
    <t>Zentrale Klassenarbeit Schuljahrgang 4 - Mathematik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</si>
</sst>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b/>
      <sz val="11"/>
      <color theme="1"/>
      <name val="Arial"/>
      <family val="2"/>
    </font>
    <font>
      <b/>
      <sz val="16"/>
      <color theme="1"/>
      <name val="Arial"/>
      <family val="2"/>
    </font>
    <font>
      <sz val="11"/>
      <color theme="1"/>
      <name val="Arial"/>
      <family val="2"/>
    </font>
    <font>
      <sz val="10"/>
      <color theme="1"/>
      <name val="Arial"/>
      <family val="2"/>
    </font>
    <font>
      <b/>
      <sz val="10"/>
      <color theme="1"/>
      <name val="Arial"/>
      <family val="2"/>
    </font>
    <font>
      <sz val="10"/>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12"/>
      <name val="Calibri"/>
      <family val="2"/>
      <scheme val="minor"/>
    </font>
    <font>
      <b/>
      <sz val="9"/>
      <color theme="1"/>
      <name val="Calibri"/>
      <family val="2"/>
      <scheme val="minor"/>
    </font>
    <font>
      <b/>
      <sz val="16"/>
      <color rgb="FFFF0000"/>
      <name val="Calibri"/>
      <family val="2"/>
      <scheme val="minor"/>
    </font>
    <font>
      <sz val="10"/>
      <name val="Wingdings"/>
      <charset val="2"/>
    </font>
    <font>
      <sz val="11"/>
      <name val="Calibri"/>
      <family val="2"/>
      <scheme val="minor"/>
    </font>
    <font>
      <sz val="11"/>
      <color theme="1"/>
      <name val="Wingdings"/>
      <charset val="2"/>
    </font>
    <font>
      <b/>
      <sz val="10"/>
      <color theme="1"/>
      <name val="Calibri"/>
      <family val="2"/>
      <scheme val="minor"/>
    </font>
    <font>
      <sz val="8"/>
      <color theme="1"/>
      <name val="Calibri"/>
      <family val="2"/>
      <scheme val="minor"/>
    </font>
    <font>
      <b/>
      <sz val="16"/>
      <color theme="1"/>
      <name val="Calibri"/>
      <family val="2"/>
      <scheme val="minor"/>
    </font>
    <font>
      <sz val="12"/>
      <color theme="1"/>
      <name val="Calibri"/>
      <family val="2"/>
      <scheme val="minor"/>
    </font>
    <font>
      <b/>
      <sz val="18"/>
      <color rgb="FFFF0000"/>
      <name val="Calibri"/>
      <family val="2"/>
      <scheme val="minor"/>
    </font>
    <font>
      <b/>
      <sz val="8"/>
      <color theme="1"/>
      <name val="Calibri"/>
      <family val="2"/>
      <scheme val="minor"/>
    </font>
    <font>
      <sz val="9"/>
      <name val="Calibri"/>
      <family val="2"/>
      <scheme val="minor"/>
    </font>
    <font>
      <b/>
      <sz val="28"/>
      <color theme="1"/>
      <name val="Calibri"/>
      <family val="2"/>
      <scheme val="minor"/>
    </font>
    <font>
      <sz val="11"/>
      <color theme="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rgb="FFCCFFCC"/>
        <bgColor indexed="64"/>
      </patternFill>
    </fill>
    <fill>
      <patternFill patternType="solid">
        <fgColor theme="7" tint="0.39997558519241921"/>
        <bgColor indexed="64"/>
      </patternFill>
    </fill>
    <fill>
      <patternFill patternType="solid">
        <fgColor rgb="FF99CCFF"/>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FFFF99"/>
        <bgColor indexed="64"/>
      </patternFill>
    </fill>
    <fill>
      <patternFill patternType="solid">
        <fgColor rgb="FF009900"/>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rgb="FFFFFFCC"/>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thick">
        <color auto="1"/>
      </bottom>
      <diagonal/>
    </border>
    <border>
      <left/>
      <right style="thick">
        <color rgb="FF00B050"/>
      </right>
      <top/>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n">
        <color auto="1"/>
      </left>
      <right style="thin">
        <color auto="1"/>
      </right>
      <top/>
      <bottom/>
      <diagonal/>
    </border>
    <border>
      <left style="thick">
        <color rgb="FF00B050"/>
      </left>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FFC000"/>
      </left>
      <right style="thick">
        <color rgb="FFFFC00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00B050"/>
      </left>
      <right style="thin">
        <color auto="1"/>
      </right>
      <top style="thin">
        <color auto="1"/>
      </top>
      <bottom/>
      <diagonal/>
    </border>
    <border>
      <left style="thin">
        <color auto="1"/>
      </left>
      <right style="thick">
        <color rgb="FF00B050"/>
      </right>
      <top style="thin">
        <color auto="1"/>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ck">
        <color rgb="FFFF0000"/>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right style="thick">
        <color rgb="FFFF0000"/>
      </right>
      <top style="hair">
        <color indexed="64"/>
      </top>
      <bottom style="thin">
        <color indexed="64"/>
      </bottom>
      <diagonal/>
    </border>
    <border>
      <left style="thick">
        <color rgb="FFFF0000"/>
      </left>
      <right/>
      <top/>
      <bottom style="hair">
        <color indexed="64"/>
      </bottom>
      <diagonal/>
    </border>
    <border>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top style="hair">
        <color indexed="64"/>
      </top>
      <bottom style="thick">
        <color rgb="FFFF0000"/>
      </bottom>
      <diagonal/>
    </border>
    <border>
      <left/>
      <right style="thick">
        <color rgb="FFFF0000"/>
      </right>
      <top style="hair">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top style="thick">
        <color rgb="FFFF0000"/>
      </top>
      <bottom/>
      <diagonal/>
    </border>
    <border>
      <left style="thin">
        <color auto="1"/>
      </left>
      <right style="hair">
        <color auto="1"/>
      </right>
      <top style="thick">
        <color rgb="FFFF0000"/>
      </top>
      <bottom style="hair">
        <color indexed="64"/>
      </bottom>
      <diagonal/>
    </border>
    <border>
      <left style="thin">
        <color auto="1"/>
      </left>
      <right style="hair">
        <color auto="1"/>
      </right>
      <top style="hair">
        <color indexed="64"/>
      </top>
      <bottom style="hair">
        <color indexed="64"/>
      </bottom>
      <diagonal/>
    </border>
    <border>
      <left style="thin">
        <color auto="1"/>
      </left>
      <right style="hair">
        <color auto="1"/>
      </right>
      <top style="hair">
        <color indexed="64"/>
      </top>
      <bottom style="thin">
        <color indexed="64"/>
      </bottom>
      <diagonal/>
    </border>
    <border>
      <left style="thin">
        <color auto="1"/>
      </left>
      <right style="hair">
        <color auto="1"/>
      </right>
      <top/>
      <bottom style="hair">
        <color indexed="64"/>
      </bottom>
      <diagonal/>
    </border>
    <border>
      <left style="thin">
        <color auto="1"/>
      </left>
      <right style="hair">
        <color auto="1"/>
      </right>
      <top style="hair">
        <color indexed="64"/>
      </top>
      <bottom style="thick">
        <color rgb="FFFF0000"/>
      </bottom>
      <diagonal/>
    </border>
    <border>
      <left style="hair">
        <color indexed="64"/>
      </left>
      <right/>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hair">
        <color indexed="64"/>
      </right>
      <top style="thick">
        <color rgb="FFFF0000"/>
      </top>
      <bottom style="thin">
        <color indexed="64"/>
      </bottom>
      <diagonal/>
    </border>
    <border>
      <left style="hair">
        <color indexed="64"/>
      </left>
      <right style="hair">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style="hair">
        <color indexed="64"/>
      </left>
      <right/>
      <top style="thick">
        <color rgb="FFFF0000"/>
      </top>
      <bottom style="thin">
        <color indexed="64"/>
      </bottom>
      <diagonal/>
    </border>
    <border>
      <left/>
      <right style="hair">
        <color indexed="64"/>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5">
    <xf numFmtId="0" fontId="0" fillId="0" borderId="0"/>
    <xf numFmtId="0" fontId="7" fillId="0" borderId="0"/>
    <xf numFmtId="0" fontId="7" fillId="0" borderId="0"/>
    <xf numFmtId="0" fontId="7" fillId="0" borderId="0"/>
    <xf numFmtId="9" fontId="27" fillId="0" borderId="0" applyFont="0" applyFill="0" applyBorder="0" applyAlignment="0" applyProtection="0"/>
  </cellStyleXfs>
  <cellXfs count="336">
    <xf numFmtId="0" fontId="0" fillId="0" borderId="0" xfId="0"/>
    <xf numFmtId="0" fontId="1" fillId="0" borderId="1" xfId="0" applyFont="1" applyBorder="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xf>
    <xf numFmtId="0" fontId="4" fillId="0" borderId="0" xfId="0" applyFont="1"/>
    <xf numFmtId="0" fontId="5" fillId="0" borderId="7" xfId="0" applyFont="1" applyBorder="1" applyAlignment="1">
      <alignment horizontal="right"/>
    </xf>
    <xf numFmtId="0" fontId="5" fillId="0" borderId="0" xfId="0" applyFont="1"/>
    <xf numFmtId="0" fontId="5" fillId="0" borderId="0" xfId="0" applyFont="1" applyAlignment="1">
      <alignment horizontal="right"/>
    </xf>
    <xf numFmtId="0" fontId="4" fillId="2" borderId="1" xfId="0" applyFont="1" applyFill="1" applyBorder="1" applyAlignment="1">
      <alignment horizontal="center"/>
    </xf>
    <xf numFmtId="0" fontId="5" fillId="2" borderId="1" xfId="0" applyFont="1" applyFill="1" applyBorder="1" applyAlignment="1">
      <alignment horizontal="center"/>
    </xf>
    <xf numFmtId="9" fontId="5" fillId="2" borderId="1" xfId="0" applyNumberFormat="1" applyFont="1" applyFill="1" applyBorder="1" applyAlignment="1">
      <alignment horizontal="center"/>
    </xf>
    <xf numFmtId="0" fontId="5" fillId="0" borderId="0" xfId="0" applyFont="1" applyAlignment="1">
      <alignment horizontal="right" wrapText="1"/>
    </xf>
    <xf numFmtId="0" fontId="0" fillId="0" borderId="0" xfId="0" applyAlignment="1"/>
    <xf numFmtId="0" fontId="5" fillId="0" borderId="7" xfId="0" applyFont="1" applyBorder="1" applyAlignment="1">
      <alignment horizontal="right" wrapText="1"/>
    </xf>
    <xf numFmtId="9" fontId="4" fillId="0" borderId="1" xfId="0" applyNumberFormat="1" applyFont="1" applyBorder="1" applyAlignment="1">
      <alignment horizontal="center"/>
    </xf>
    <xf numFmtId="9" fontId="0" fillId="0" borderId="0" xfId="0" applyNumberFormat="1"/>
    <xf numFmtId="0" fontId="5" fillId="0" borderId="1" xfId="0" applyFont="1" applyBorder="1" applyAlignment="1">
      <alignment horizontal="center"/>
    </xf>
    <xf numFmtId="0" fontId="5" fillId="6" borderId="1" xfId="0" applyFont="1" applyFill="1" applyBorder="1" applyAlignment="1">
      <alignment horizontal="center"/>
    </xf>
    <xf numFmtId="9" fontId="5" fillId="6" borderId="1" xfId="0" applyNumberFormat="1" applyFont="1" applyFill="1" applyBorder="1" applyAlignment="1">
      <alignment horizontal="center"/>
    </xf>
    <xf numFmtId="0" fontId="5" fillId="7" borderId="1" xfId="0" applyFont="1" applyFill="1" applyBorder="1" applyAlignment="1">
      <alignment horizontal="center"/>
    </xf>
    <xf numFmtId="9" fontId="5" fillId="7" borderId="1" xfId="0" applyNumberFormat="1" applyFont="1" applyFill="1" applyBorder="1" applyAlignment="1">
      <alignment horizontal="center"/>
    </xf>
    <xf numFmtId="0" fontId="5" fillId="8" borderId="1" xfId="0" applyFont="1" applyFill="1" applyBorder="1" applyAlignment="1">
      <alignment horizontal="center"/>
    </xf>
    <xf numFmtId="9" fontId="5" fillId="8" borderId="1" xfId="0" applyNumberFormat="1" applyFont="1" applyFill="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9" fontId="4" fillId="0" borderId="2" xfId="0" applyNumberFormat="1" applyFont="1" applyBorder="1" applyAlignment="1">
      <alignment horizontal="center"/>
    </xf>
    <xf numFmtId="9" fontId="4" fillId="0" borderId="0" xfId="0" applyNumberFormat="1" applyFont="1" applyBorder="1" applyAlignment="1">
      <alignment horizontal="center"/>
    </xf>
    <xf numFmtId="0" fontId="5" fillId="5" borderId="1" xfId="0" applyFont="1" applyFill="1" applyBorder="1" applyAlignment="1">
      <alignment horizontal="center"/>
    </xf>
    <xf numFmtId="9" fontId="5" fillId="5" borderId="1" xfId="0" applyNumberFormat="1" applyFont="1" applyFill="1" applyBorder="1" applyAlignment="1">
      <alignment horizontal="center"/>
    </xf>
    <xf numFmtId="0" fontId="5" fillId="3" borderId="1" xfId="0" applyFont="1" applyFill="1" applyBorder="1" applyAlignment="1">
      <alignment horizontal="center"/>
    </xf>
    <xf numFmtId="9" fontId="5" fillId="3" borderId="1" xfId="0" applyNumberFormat="1" applyFont="1" applyFill="1" applyBorder="1" applyAlignment="1">
      <alignment horizontal="center"/>
    </xf>
    <xf numFmtId="0" fontId="5" fillId="4" borderId="1" xfId="0" applyFont="1" applyFill="1" applyBorder="1" applyAlignment="1">
      <alignment horizontal="center"/>
    </xf>
    <xf numFmtId="9" fontId="5" fillId="4" borderId="1" xfId="0" applyNumberFormat="1" applyFont="1" applyFill="1" applyBorder="1" applyAlignment="1">
      <alignment horizontal="center"/>
    </xf>
    <xf numFmtId="0" fontId="5" fillId="0" borderId="1" xfId="0" applyFont="1" applyFill="1" applyBorder="1" applyAlignment="1">
      <alignment horizontal="center" vertical="center"/>
    </xf>
    <xf numFmtId="0" fontId="5" fillId="2" borderId="1" xfId="0" applyFont="1" applyFill="1" applyBorder="1" applyAlignment="1">
      <alignment horizontal="center" textRotation="90"/>
    </xf>
    <xf numFmtId="0" fontId="5" fillId="2" borderId="1" xfId="0" applyFont="1" applyFill="1" applyBorder="1" applyAlignment="1">
      <alignment horizontal="center" textRotation="90" wrapText="1"/>
    </xf>
    <xf numFmtId="9" fontId="0" fillId="0" borderId="0" xfId="0" applyNumberFormat="1" applyAlignment="1">
      <alignment horizontal="center"/>
    </xf>
    <xf numFmtId="0" fontId="5" fillId="9" borderId="1" xfId="0" applyFont="1" applyFill="1" applyBorder="1" applyAlignment="1">
      <alignment horizontal="center"/>
    </xf>
    <xf numFmtId="9" fontId="5" fillId="9" borderId="1" xfId="0" applyNumberFormat="1" applyFont="1" applyFill="1" applyBorder="1" applyAlignment="1">
      <alignment horizontal="center"/>
    </xf>
    <xf numFmtId="0" fontId="2" fillId="0" borderId="0" xfId="0" applyFont="1" applyProtection="1"/>
    <xf numFmtId="0" fontId="0" fillId="0" borderId="0" xfId="0" applyProtection="1"/>
    <xf numFmtId="0" fontId="5" fillId="0" borderId="1" xfId="0" applyFont="1" applyBorder="1" applyAlignment="1">
      <alignment horizontal="center"/>
    </xf>
    <xf numFmtId="0" fontId="5" fillId="0" borderId="0" xfId="0" applyFont="1" applyAlignment="1">
      <alignment horizontal="right"/>
    </xf>
    <xf numFmtId="0" fontId="10" fillId="0" borderId="0" xfId="0" applyFont="1" applyAlignment="1" applyProtection="1">
      <alignment vertical="top"/>
      <protection hidden="1"/>
    </xf>
    <xf numFmtId="0" fontId="0" fillId="0" borderId="0" xfId="0" applyFont="1" applyProtection="1">
      <protection hidden="1"/>
    </xf>
    <xf numFmtId="0" fontId="9" fillId="0" borderId="0" xfId="0" applyFont="1" applyFill="1" applyBorder="1" applyAlignment="1" applyProtection="1">
      <alignment horizontal="left" vertical="top"/>
      <protection hidden="1"/>
    </xf>
    <xf numFmtId="0" fontId="9" fillId="0" borderId="1" xfId="0" applyFont="1" applyBorder="1" applyAlignment="1" applyProtection="1">
      <alignment horizontal="center"/>
      <protection hidden="1"/>
    </xf>
    <xf numFmtId="0" fontId="9" fillId="0" borderId="0" xfId="0" applyFont="1" applyFill="1" applyBorder="1" applyAlignment="1" applyProtection="1">
      <alignment horizontal="center"/>
      <protection hidden="1"/>
    </xf>
    <xf numFmtId="0" fontId="0" fillId="0" borderId="0" xfId="0" applyFont="1" applyAlignment="1" applyProtection="1">
      <alignment wrapText="1"/>
      <protection hidden="1"/>
    </xf>
    <xf numFmtId="0" fontId="0" fillId="0" borderId="0" xfId="0" applyFont="1" applyFill="1" applyBorder="1" applyProtection="1">
      <protection hidden="1"/>
    </xf>
    <xf numFmtId="0" fontId="9" fillId="12" borderId="0" xfId="0" applyFont="1" applyFill="1" applyAlignment="1" applyProtection="1">
      <alignment vertical="top"/>
      <protection hidden="1"/>
    </xf>
    <xf numFmtId="0" fontId="9" fillId="0" borderId="2" xfId="0" applyFont="1" applyFill="1" applyBorder="1" applyAlignment="1" applyProtection="1">
      <alignment horizontal="center"/>
      <protection hidden="1"/>
    </xf>
    <xf numFmtId="0" fontId="6" fillId="0" borderId="0" xfId="0" applyFont="1" applyFill="1" applyAlignment="1" applyProtection="1">
      <alignment horizontal="left" wrapText="1"/>
      <protection hidden="1"/>
    </xf>
    <xf numFmtId="0" fontId="0" fillId="0" borderId="19" xfId="0" applyBorder="1"/>
    <xf numFmtId="0" fontId="0" fillId="0" borderId="20" xfId="0" applyBorder="1"/>
    <xf numFmtId="0" fontId="0" fillId="0" borderId="21" xfId="0" applyBorder="1"/>
    <xf numFmtId="0" fontId="0" fillId="0" borderId="22" xfId="0" applyBorder="1"/>
    <xf numFmtId="0" fontId="0" fillId="0" borderId="0" xfId="0" applyBorder="1"/>
    <xf numFmtId="0" fontId="0" fillId="0" borderId="23" xfId="0" applyBorder="1"/>
    <xf numFmtId="0" fontId="0" fillId="0" borderId="24" xfId="0" applyBorder="1"/>
    <xf numFmtId="0" fontId="0" fillId="0" borderId="25" xfId="0" applyBorder="1"/>
    <xf numFmtId="0" fontId="0" fillId="0" borderId="26" xfId="0" applyBorder="1"/>
    <xf numFmtId="0" fontId="15" fillId="0" borderId="0" xfId="0" applyFont="1"/>
    <xf numFmtId="0" fontId="4" fillId="9" borderId="1" xfId="0" applyFont="1" applyFill="1" applyBorder="1" applyAlignment="1">
      <alignment vertical="center"/>
    </xf>
    <xf numFmtId="0" fontId="4" fillId="3" borderId="1" xfId="0" applyFont="1" applyFill="1" applyBorder="1" applyAlignment="1">
      <alignment vertical="center"/>
    </xf>
    <xf numFmtId="0" fontId="4" fillId="4" borderId="1" xfId="0" applyFont="1" applyFill="1" applyBorder="1" applyAlignment="1">
      <alignment vertical="center"/>
    </xf>
    <xf numFmtId="0" fontId="4" fillId="5" borderId="1" xfId="0" applyFont="1" applyFill="1" applyBorder="1" applyAlignment="1">
      <alignment vertical="center"/>
    </xf>
    <xf numFmtId="0" fontId="0" fillId="6" borderId="1" xfId="0" applyFill="1" applyBorder="1"/>
    <xf numFmtId="0" fontId="0" fillId="8" borderId="1" xfId="0" applyFill="1" applyBorder="1"/>
    <xf numFmtId="0" fontId="0" fillId="10" borderId="17" xfId="0" applyFill="1" applyBorder="1"/>
    <xf numFmtId="0" fontId="0" fillId="0" borderId="0" xfId="0" applyFill="1" applyBorder="1"/>
    <xf numFmtId="0" fontId="4" fillId="0" borderId="0" xfId="0" applyFont="1" applyFill="1" applyBorder="1" applyAlignment="1">
      <alignment vertical="center"/>
    </xf>
    <xf numFmtId="0" fontId="9" fillId="0" borderId="0" xfId="0" applyFont="1"/>
    <xf numFmtId="0" fontId="16" fillId="0" borderId="0" xfId="0" applyFont="1" applyAlignment="1" applyProtection="1">
      <alignment horizontal="center" vertical="center" wrapText="1"/>
      <protection hidden="1"/>
    </xf>
    <xf numFmtId="0" fontId="9" fillId="12" borderId="0" xfId="0" applyFont="1" applyFill="1" applyAlignment="1" applyProtection="1">
      <alignment horizontal="right" vertical="top"/>
      <protection hidden="1"/>
    </xf>
    <xf numFmtId="0" fontId="9"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7" fillId="0" borderId="0" xfId="1" applyFont="1" applyAlignment="1" applyProtection="1">
      <alignment wrapText="1"/>
      <protection hidden="1"/>
    </xf>
    <xf numFmtId="0" fontId="0" fillId="11" borderId="33" xfId="0" applyFont="1" applyFill="1" applyBorder="1" applyAlignment="1" applyProtection="1">
      <alignment horizontal="center"/>
      <protection hidden="1"/>
    </xf>
    <xf numFmtId="0" fontId="0" fillId="11" borderId="12" xfId="0" applyFont="1" applyFill="1" applyBorder="1" applyAlignment="1" applyProtection="1">
      <alignment horizontal="center"/>
      <protection locked="0" hidden="1"/>
    </xf>
    <xf numFmtId="0" fontId="0" fillId="11" borderId="13" xfId="0" applyFont="1" applyFill="1" applyBorder="1" applyAlignment="1" applyProtection="1">
      <alignment horizontal="center"/>
      <protection locked="0" hidden="1"/>
    </xf>
    <xf numFmtId="0" fontId="0" fillId="11" borderId="14" xfId="0" applyFont="1" applyFill="1" applyBorder="1" applyAlignment="1" applyProtection="1">
      <alignment horizontal="center"/>
      <protection locked="0" hidden="1"/>
    </xf>
    <xf numFmtId="0" fontId="0" fillId="11" borderId="34" xfId="0" applyFont="1" applyFill="1" applyBorder="1" applyAlignment="1" applyProtection="1">
      <alignment horizontal="center"/>
      <protection hidden="1"/>
    </xf>
    <xf numFmtId="0" fontId="0" fillId="11" borderId="15" xfId="0" applyFont="1" applyFill="1" applyBorder="1" applyAlignment="1" applyProtection="1">
      <alignment horizontal="center"/>
      <protection locked="0" hidden="1"/>
    </xf>
    <xf numFmtId="0" fontId="0" fillId="11" borderId="1" xfId="0" applyFont="1" applyFill="1" applyBorder="1" applyAlignment="1" applyProtection="1">
      <alignment horizontal="center"/>
      <protection locked="0" hidden="1"/>
    </xf>
    <xf numFmtId="0" fontId="0" fillId="11" borderId="16" xfId="0" applyFont="1" applyFill="1" applyBorder="1" applyAlignment="1" applyProtection="1">
      <alignment horizontal="center"/>
      <protection locked="0" hidden="1"/>
    </xf>
    <xf numFmtId="0" fontId="0" fillId="0" borderId="35" xfId="0" applyFont="1" applyFill="1" applyBorder="1" applyAlignment="1" applyProtection="1">
      <alignment horizontal="center"/>
      <protection hidden="1"/>
    </xf>
    <xf numFmtId="0" fontId="0" fillId="0" borderId="18"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11"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Protection="1">
      <protection hidden="1"/>
    </xf>
    <xf numFmtId="0" fontId="0" fillId="11" borderId="36" xfId="0" applyFont="1" applyFill="1" applyBorder="1" applyAlignment="1" applyProtection="1">
      <alignment horizontal="center"/>
      <protection hidden="1"/>
    </xf>
    <xf numFmtId="0" fontId="9" fillId="12" borderId="0" xfId="0" applyFont="1" applyFill="1" applyAlignment="1" applyProtection="1">
      <alignment vertical="top" wrapText="1"/>
      <protection hidden="1"/>
    </xf>
    <xf numFmtId="0" fontId="0" fillId="11" borderId="37" xfId="0" applyFont="1" applyFill="1" applyBorder="1" applyAlignment="1" applyProtection="1">
      <alignment horizontal="center"/>
      <protection locked="0" hidden="1"/>
    </xf>
    <xf numFmtId="0" fontId="0" fillId="11" borderId="3" xfId="0" applyFont="1" applyFill="1" applyBorder="1" applyAlignment="1" applyProtection="1">
      <alignment horizontal="center"/>
      <protection locked="0" hidden="1"/>
    </xf>
    <xf numFmtId="0" fontId="0" fillId="11" borderId="38" xfId="0" applyFont="1" applyFill="1" applyBorder="1" applyAlignment="1" applyProtection="1">
      <alignment horizontal="center"/>
      <protection locked="0" hidden="1"/>
    </xf>
    <xf numFmtId="0" fontId="11" fillId="0" borderId="0" xfId="0" applyFont="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0" borderId="0" xfId="0" applyFont="1" applyAlignment="1">
      <alignment horizontal="center" vertical="center"/>
    </xf>
    <xf numFmtId="0" fontId="0" fillId="0" borderId="28" xfId="0" applyFont="1" applyFill="1" applyBorder="1" applyAlignment="1" applyProtection="1">
      <alignment horizontal="center"/>
      <protection hidden="1"/>
    </xf>
    <xf numFmtId="0" fontId="2" fillId="0" borderId="0" xfId="0" applyFont="1" applyAlignment="1" applyProtection="1">
      <alignment horizontal="left"/>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Protection="1">
      <protection hidden="1"/>
    </xf>
    <xf numFmtId="0" fontId="3" fillId="0" borderId="0" xfId="0" applyFont="1" applyAlignment="1" applyProtection="1">
      <protection hidden="1"/>
    </xf>
    <xf numFmtId="0" fontId="0" fillId="0" borderId="0" xfId="0" applyFont="1" applyAlignment="1" applyProtection="1">
      <alignment horizontal="center"/>
      <protection hidden="1"/>
    </xf>
    <xf numFmtId="1" fontId="0" fillId="0" borderId="0" xfId="0" applyNumberFormat="1" applyFont="1" applyAlignment="1" applyProtection="1">
      <alignment horizontal="center"/>
      <protection hidden="1"/>
    </xf>
    <xf numFmtId="0" fontId="21" fillId="0" borderId="0" xfId="0" applyFont="1" applyAlignment="1" applyProtection="1">
      <alignment horizontal="left"/>
      <protection hidden="1"/>
    </xf>
    <xf numFmtId="0" fontId="0" fillId="0" borderId="0" xfId="0" applyFont="1" applyAlignme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right" indent="1"/>
      <protection hidden="1"/>
    </xf>
    <xf numFmtId="0" fontId="10" fillId="0" borderId="9" xfId="0" applyFont="1" applyBorder="1" applyAlignment="1" applyProtection="1">
      <alignment horizontal="center"/>
      <protection hidden="1"/>
    </xf>
    <xf numFmtId="0" fontId="2" fillId="0" borderId="0" xfId="0" applyFont="1" applyAlignment="1" applyProtection="1">
      <alignment horizontal="right"/>
    </xf>
    <xf numFmtId="0" fontId="2" fillId="0" borderId="0" xfId="0" applyFont="1" applyBorder="1" applyAlignment="1" applyProtection="1">
      <alignment horizontal="left" vertical="center"/>
    </xf>
    <xf numFmtId="0" fontId="8" fillId="0" borderId="0" xfId="0" applyFont="1" applyAlignment="1" applyProtection="1">
      <alignment horizontal="left" vertical="top" wrapText="1"/>
      <protection hidden="1"/>
    </xf>
    <xf numFmtId="49" fontId="22" fillId="0" borderId="62" xfId="0" applyNumberFormat="1" applyFont="1" applyBorder="1" applyAlignment="1" applyProtection="1">
      <alignment horizontal="center"/>
      <protection locked="0" hidden="1"/>
    </xf>
    <xf numFmtId="0" fontId="19" fillId="11" borderId="0" xfId="0" applyFont="1" applyFill="1" applyAlignment="1" applyProtection="1">
      <alignment horizontal="center"/>
      <protection hidden="1"/>
    </xf>
    <xf numFmtId="0" fontId="19" fillId="0" borderId="0" xfId="0" applyFont="1" applyFill="1" applyBorder="1" applyAlignment="1" applyProtection="1">
      <alignment horizontal="center"/>
      <protection hidden="1"/>
    </xf>
    <xf numFmtId="0" fontId="20" fillId="0" borderId="44" xfId="0" applyFont="1" applyBorder="1" applyAlignment="1" applyProtection="1">
      <alignment horizontal="center" textRotation="90" wrapText="1"/>
      <protection hidden="1"/>
    </xf>
    <xf numFmtId="0" fontId="20" fillId="0" borderId="45" xfId="0" applyFont="1" applyBorder="1" applyAlignment="1" applyProtection="1">
      <alignment horizontal="center" textRotation="90" wrapText="1"/>
      <protection hidden="1"/>
    </xf>
    <xf numFmtId="0" fontId="20" fillId="0" borderId="46" xfId="0" applyFont="1" applyBorder="1" applyAlignment="1" applyProtection="1">
      <alignment horizontal="center" textRotation="90" wrapText="1"/>
      <protection hidden="1"/>
    </xf>
    <xf numFmtId="0" fontId="20" fillId="0" borderId="6" xfId="0" applyFont="1" applyBorder="1" applyAlignment="1" applyProtection="1">
      <alignment horizontal="center" textRotation="90" wrapText="1"/>
      <protection hidden="1"/>
    </xf>
    <xf numFmtId="0" fontId="20" fillId="0" borderId="1" xfId="0" applyFont="1" applyBorder="1" applyAlignment="1" applyProtection="1">
      <alignment horizontal="center" textRotation="90" wrapText="1"/>
      <protection hidden="1"/>
    </xf>
    <xf numFmtId="0" fontId="20" fillId="0" borderId="0" xfId="0" applyFont="1" applyAlignment="1" applyProtection="1">
      <alignment horizontal="center"/>
      <protection hidden="1"/>
    </xf>
    <xf numFmtId="0" fontId="20" fillId="0" borderId="0" xfId="0" applyFont="1" applyProtection="1">
      <protection hidden="1"/>
    </xf>
    <xf numFmtId="0" fontId="20" fillId="0" borderId="63" xfId="0" applyFont="1" applyBorder="1" applyAlignment="1" applyProtection="1">
      <alignment horizontal="center"/>
      <protection hidden="1"/>
    </xf>
    <xf numFmtId="49" fontId="20" fillId="0" borderId="70" xfId="0" applyNumberFormat="1" applyFont="1" applyBorder="1" applyAlignment="1" applyProtection="1">
      <alignment horizontal="left"/>
      <protection locked="0" hidden="1"/>
    </xf>
    <xf numFmtId="0" fontId="20" fillId="0" borderId="71" xfId="0" applyFont="1" applyBorder="1" applyAlignment="1" applyProtection="1">
      <alignment horizontal="center"/>
      <protection locked="0" hidden="1"/>
    </xf>
    <xf numFmtId="0" fontId="20" fillId="0" borderId="72" xfId="0" applyFont="1" applyBorder="1" applyAlignment="1" applyProtection="1">
      <alignment horizontal="center"/>
      <protection locked="0" hidden="1"/>
    </xf>
    <xf numFmtId="0" fontId="20" fillId="0" borderId="73" xfId="0" applyFont="1" applyBorder="1" applyAlignment="1" applyProtection="1">
      <alignment horizontal="center"/>
      <protection locked="0" hidden="1"/>
    </xf>
    <xf numFmtId="0" fontId="20" fillId="0" borderId="74" xfId="0" applyFont="1" applyBorder="1" applyAlignment="1" applyProtection="1">
      <alignment horizontal="center"/>
      <protection locked="0" hidden="1"/>
    </xf>
    <xf numFmtId="0" fontId="20" fillId="0" borderId="75" xfId="0" applyFont="1" applyBorder="1" applyAlignment="1" applyProtection="1">
      <alignment horizontal="center"/>
      <protection locked="0" hidden="1"/>
    </xf>
    <xf numFmtId="0" fontId="20" fillId="0" borderId="76" xfId="0" applyFont="1" applyBorder="1" applyAlignment="1" applyProtection="1">
      <alignment horizontal="center"/>
      <protection locked="0" hidden="1"/>
    </xf>
    <xf numFmtId="0" fontId="24" fillId="2" borderId="67" xfId="0" applyFont="1" applyFill="1" applyBorder="1" applyAlignment="1" applyProtection="1">
      <alignment horizontal="center"/>
      <protection hidden="1"/>
    </xf>
    <xf numFmtId="0" fontId="24" fillId="2" borderId="50" xfId="0" applyFont="1" applyFill="1" applyBorder="1" applyAlignment="1" applyProtection="1">
      <alignment horizontal="center"/>
      <protection hidden="1"/>
    </xf>
    <xf numFmtId="0" fontId="20" fillId="0" borderId="64" xfId="0" applyFont="1" applyBorder="1" applyAlignment="1" applyProtection="1">
      <alignment horizontal="center"/>
      <protection hidden="1"/>
    </xf>
    <xf numFmtId="49" fontId="20" fillId="0" borderId="77" xfId="0" applyNumberFormat="1" applyFont="1" applyBorder="1" applyAlignment="1" applyProtection="1">
      <alignment horizontal="left"/>
      <protection locked="0" hidden="1"/>
    </xf>
    <xf numFmtId="0" fontId="20" fillId="0" borderId="53" xfId="0" applyFont="1" applyBorder="1" applyAlignment="1" applyProtection="1">
      <alignment horizontal="center"/>
      <protection locked="0" hidden="1"/>
    </xf>
    <xf numFmtId="0" fontId="20" fillId="0" borderId="55" xfId="0" applyFont="1" applyBorder="1" applyAlignment="1" applyProtection="1">
      <alignment horizontal="center"/>
      <protection locked="0" hidden="1"/>
    </xf>
    <xf numFmtId="0" fontId="20" fillId="0" borderId="40" xfId="0" applyFont="1" applyBorder="1" applyAlignment="1" applyProtection="1">
      <alignment horizontal="center"/>
      <protection locked="0" hidden="1"/>
    </xf>
    <xf numFmtId="0" fontId="20" fillId="0" borderId="41" xfId="0" applyFont="1" applyBorder="1" applyAlignment="1" applyProtection="1">
      <alignment horizontal="center"/>
      <protection locked="0" hidden="1"/>
    </xf>
    <xf numFmtId="0" fontId="20" fillId="0" borderId="49" xfId="0" applyFont="1" applyBorder="1" applyAlignment="1" applyProtection="1">
      <alignment horizontal="center"/>
      <protection locked="0" hidden="1"/>
    </xf>
    <xf numFmtId="0" fontId="20" fillId="0" borderId="78" xfId="0" applyFont="1" applyBorder="1" applyAlignment="1" applyProtection="1">
      <alignment horizontal="center"/>
      <protection locked="0" hidden="1"/>
    </xf>
    <xf numFmtId="0" fontId="24" fillId="2" borderId="51" xfId="0" applyFont="1" applyFill="1" applyBorder="1" applyAlignment="1" applyProtection="1">
      <alignment horizontal="center"/>
      <protection hidden="1"/>
    </xf>
    <xf numFmtId="0" fontId="20" fillId="0" borderId="65" xfId="0" applyFont="1" applyBorder="1" applyAlignment="1" applyProtection="1">
      <alignment horizontal="center"/>
      <protection hidden="1"/>
    </xf>
    <xf numFmtId="49" fontId="20" fillId="0" borderId="79" xfId="0" applyNumberFormat="1" applyFont="1" applyBorder="1" applyAlignment="1" applyProtection="1">
      <alignment horizontal="left"/>
      <protection locked="0" hidden="1"/>
    </xf>
    <xf numFmtId="0" fontId="20" fillId="0" borderId="54" xfId="0" applyFont="1" applyBorder="1" applyAlignment="1" applyProtection="1">
      <alignment horizontal="center"/>
      <protection locked="0" hidden="1"/>
    </xf>
    <xf numFmtId="0" fontId="20" fillId="0" borderId="61" xfId="0" applyFont="1" applyBorder="1" applyAlignment="1" applyProtection="1">
      <alignment horizontal="center"/>
      <protection locked="0" hidden="1"/>
    </xf>
    <xf numFmtId="0" fontId="20" fillId="0" borderId="42" xfId="0" applyFont="1" applyBorder="1" applyAlignment="1" applyProtection="1">
      <alignment horizontal="center"/>
      <protection locked="0" hidden="1"/>
    </xf>
    <xf numFmtId="0" fontId="20" fillId="0" borderId="43" xfId="0" applyFont="1" applyBorder="1" applyAlignment="1" applyProtection="1">
      <alignment horizontal="center"/>
      <protection locked="0" hidden="1"/>
    </xf>
    <xf numFmtId="0" fontId="20" fillId="0" borderId="60" xfId="0" applyFont="1" applyBorder="1" applyAlignment="1" applyProtection="1">
      <alignment horizontal="center"/>
      <protection locked="0" hidden="1"/>
    </xf>
    <xf numFmtId="0" fontId="20" fillId="0" borderId="80" xfId="0" applyFont="1" applyBorder="1" applyAlignment="1" applyProtection="1">
      <alignment horizontal="center"/>
      <protection locked="0" hidden="1"/>
    </xf>
    <xf numFmtId="0" fontId="24" fillId="2" borderId="52" xfId="0" applyFont="1" applyFill="1" applyBorder="1" applyAlignment="1" applyProtection="1">
      <alignment horizontal="center"/>
      <protection hidden="1"/>
    </xf>
    <xf numFmtId="0" fontId="20" fillId="0" borderId="66" xfId="0" applyFont="1" applyBorder="1" applyAlignment="1" applyProtection="1">
      <alignment horizontal="center"/>
      <protection hidden="1"/>
    </xf>
    <xf numFmtId="49" fontId="20" fillId="0" borderId="81" xfId="0" applyNumberFormat="1" applyFont="1" applyBorder="1" applyAlignment="1" applyProtection="1">
      <alignment horizontal="left"/>
      <protection locked="0" hidden="1"/>
    </xf>
    <xf numFmtId="0" fontId="20" fillId="0" borderId="57" xfId="0" applyFont="1" applyBorder="1" applyAlignment="1" applyProtection="1">
      <alignment horizontal="center"/>
      <protection locked="0" hidden="1"/>
    </xf>
    <xf numFmtId="0" fontId="20" fillId="0" borderId="58" xfId="0" applyFont="1" applyBorder="1" applyAlignment="1" applyProtection="1">
      <alignment horizontal="center"/>
      <protection locked="0" hidden="1"/>
    </xf>
    <xf numFmtId="0" fontId="20" fillId="0" borderId="59" xfId="0" applyFont="1" applyBorder="1" applyAlignment="1" applyProtection="1">
      <alignment horizontal="center"/>
      <protection locked="0" hidden="1"/>
    </xf>
    <xf numFmtId="0" fontId="20" fillId="0" borderId="39" xfId="0" applyFont="1" applyBorder="1" applyAlignment="1" applyProtection="1">
      <alignment horizontal="center"/>
      <protection locked="0" hidden="1"/>
    </xf>
    <xf numFmtId="0" fontId="20" fillId="0" borderId="56" xfId="0" applyFont="1" applyBorder="1" applyAlignment="1" applyProtection="1">
      <alignment horizontal="center"/>
      <protection locked="0" hidden="1"/>
    </xf>
    <xf numFmtId="0" fontId="20" fillId="0" borderId="82" xfId="0" applyFont="1" applyBorder="1" applyAlignment="1" applyProtection="1">
      <alignment horizontal="center"/>
      <protection locked="0" hidden="1"/>
    </xf>
    <xf numFmtId="49" fontId="20" fillId="0" borderId="83" xfId="0" applyNumberFormat="1" applyFont="1" applyBorder="1" applyAlignment="1" applyProtection="1">
      <alignment horizontal="left"/>
      <protection locked="0" hidden="1"/>
    </xf>
    <xf numFmtId="0" fontId="20" fillId="0" borderId="84" xfId="0" applyFont="1" applyBorder="1" applyAlignment="1" applyProtection="1">
      <alignment horizontal="center"/>
      <protection locked="0" hidden="1"/>
    </xf>
    <xf numFmtId="0" fontId="20" fillId="0" borderId="85" xfId="0" applyFont="1" applyBorder="1" applyAlignment="1" applyProtection="1">
      <alignment horizontal="center"/>
      <protection locked="0" hidden="1"/>
    </xf>
    <xf numFmtId="0" fontId="20" fillId="0" borderId="86" xfId="0" applyFont="1" applyBorder="1" applyAlignment="1" applyProtection="1">
      <alignment horizontal="center"/>
      <protection locked="0" hidden="1"/>
    </xf>
    <xf numFmtId="0" fontId="20" fillId="0" borderId="87" xfId="0" applyFont="1" applyBorder="1" applyAlignment="1" applyProtection="1">
      <alignment horizontal="center"/>
      <protection locked="0" hidden="1"/>
    </xf>
    <xf numFmtId="0" fontId="20" fillId="0" borderId="88" xfId="0" applyFont="1" applyBorder="1" applyAlignment="1" applyProtection="1">
      <alignment horizontal="center"/>
      <protection locked="0" hidden="1"/>
    </xf>
    <xf numFmtId="0" fontId="20" fillId="0" borderId="89" xfId="0" applyFont="1" applyBorder="1" applyAlignment="1" applyProtection="1">
      <alignment horizontal="center"/>
      <protection locked="0" hidden="1"/>
    </xf>
    <xf numFmtId="0" fontId="24" fillId="2" borderId="68" xfId="0" applyFont="1" applyFill="1" applyBorder="1" applyAlignment="1" applyProtection="1">
      <alignment horizontal="center"/>
      <protection hidden="1"/>
    </xf>
    <xf numFmtId="0" fontId="24" fillId="2" borderId="69" xfId="0" applyFont="1" applyFill="1" applyBorder="1" applyAlignment="1" applyProtection="1">
      <alignment horizontal="center"/>
      <protection hidden="1"/>
    </xf>
    <xf numFmtId="0" fontId="24" fillId="2" borderId="8" xfId="0" applyFont="1" applyFill="1" applyBorder="1" applyAlignment="1" applyProtection="1">
      <alignment horizontal="center"/>
      <protection hidden="1"/>
    </xf>
    <xf numFmtId="9" fontId="24" fillId="2" borderId="44" xfId="0" applyNumberFormat="1" applyFont="1" applyFill="1" applyBorder="1" applyAlignment="1" applyProtection="1">
      <alignment horizontal="center"/>
      <protection hidden="1"/>
    </xf>
    <xf numFmtId="9" fontId="24" fillId="2" borderId="45" xfId="0" applyNumberFormat="1" applyFont="1" applyFill="1" applyBorder="1" applyAlignment="1" applyProtection="1">
      <alignment horizontal="center"/>
      <protection hidden="1"/>
    </xf>
    <xf numFmtId="9" fontId="24" fillId="2" borderId="46" xfId="0" applyNumberFormat="1" applyFont="1" applyFill="1" applyBorder="1" applyAlignment="1" applyProtection="1">
      <alignment horizontal="center"/>
      <protection hidden="1"/>
    </xf>
    <xf numFmtId="9" fontId="24" fillId="2" borderId="6" xfId="0" applyNumberFormat="1" applyFont="1" applyFill="1" applyBorder="1" applyAlignment="1" applyProtection="1">
      <alignment horizontal="center"/>
      <protection hidden="1"/>
    </xf>
    <xf numFmtId="9" fontId="24" fillId="2" borderId="1" xfId="0" applyNumberFormat="1" applyFont="1" applyFill="1" applyBorder="1" applyAlignment="1" applyProtection="1">
      <alignment horizontal="center"/>
      <protection hidden="1"/>
    </xf>
    <xf numFmtId="0" fontId="12" fillId="0" borderId="0" xfId="0" applyFont="1" applyAlignment="1" applyProtection="1">
      <alignment vertical="center"/>
      <protection hidden="1"/>
    </xf>
    <xf numFmtId="0" fontId="14" fillId="0" borderId="7" xfId="0" applyFont="1" applyBorder="1" applyAlignment="1" applyProtection="1">
      <alignment horizontal="right" vertical="center"/>
      <protection hidden="1"/>
    </xf>
    <xf numFmtId="0" fontId="12" fillId="6" borderId="44" xfId="0" applyFont="1" applyFill="1" applyBorder="1" applyAlignment="1" applyProtection="1">
      <alignment horizontal="center" vertical="center"/>
      <protection hidden="1"/>
    </xf>
    <xf numFmtId="0" fontId="12" fillId="6" borderId="45" xfId="0" applyFont="1" applyFill="1" applyBorder="1" applyAlignment="1" applyProtection="1">
      <alignment horizontal="center" vertical="center"/>
      <protection hidden="1"/>
    </xf>
    <xf numFmtId="0" fontId="12" fillId="10" borderId="6" xfId="0" applyFont="1" applyFill="1" applyBorder="1" applyAlignment="1" applyProtection="1">
      <alignment horizontal="center" vertical="center"/>
      <protection hidden="1"/>
    </xf>
    <xf numFmtId="0" fontId="12" fillId="10" borderId="46" xfId="0" applyFont="1" applyFill="1" applyBorder="1" applyAlignment="1" applyProtection="1">
      <alignment horizontal="center" vertical="center"/>
      <protection hidden="1"/>
    </xf>
    <xf numFmtId="0" fontId="12" fillId="10" borderId="1" xfId="0" applyFont="1" applyFill="1" applyBorder="1" applyAlignment="1" applyProtection="1">
      <alignment horizontal="center" vertical="center"/>
      <protection hidden="1"/>
    </xf>
    <xf numFmtId="0" fontId="12" fillId="10" borderId="44" xfId="0" applyFont="1" applyFill="1" applyBorder="1" applyAlignment="1" applyProtection="1">
      <alignment horizontal="center" vertical="center"/>
      <protection hidden="1"/>
    </xf>
    <xf numFmtId="0" fontId="12" fillId="8" borderId="1" xfId="0" applyFont="1" applyFill="1" applyBorder="1" applyAlignment="1" applyProtection="1">
      <alignment horizontal="center" vertical="center"/>
      <protection hidden="1"/>
    </xf>
    <xf numFmtId="0" fontId="12" fillId="0" borderId="0" xfId="0" applyFont="1" applyAlignment="1" applyProtection="1">
      <alignment horizontal="center"/>
      <protection hidden="1"/>
    </xf>
    <xf numFmtId="0" fontId="12" fillId="0" borderId="0" xfId="0" applyFont="1" applyProtection="1">
      <protection hidden="1"/>
    </xf>
    <xf numFmtId="0" fontId="12" fillId="2" borderId="44" xfId="0" applyFont="1" applyFill="1" applyBorder="1" applyAlignment="1" applyProtection="1">
      <alignment horizontal="center" vertical="center"/>
      <protection hidden="1"/>
    </xf>
    <xf numFmtId="0" fontId="12" fillId="2" borderId="45" xfId="0" applyFont="1" applyFill="1" applyBorder="1" applyAlignment="1" applyProtection="1">
      <alignment horizontal="center" vertical="center"/>
      <protection hidden="1"/>
    </xf>
    <xf numFmtId="0" fontId="12" fillId="2" borderId="46"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3" xfId="0" applyFont="1" applyBorder="1" applyAlignment="1" applyProtection="1">
      <alignment vertical="center"/>
      <protection hidden="1"/>
    </xf>
    <xf numFmtId="0" fontId="14" fillId="2" borderId="1" xfId="0" applyFont="1" applyFill="1" applyBorder="1" applyAlignment="1" applyProtection="1">
      <alignment horizontal="center" vertical="center"/>
      <protection hidden="1"/>
    </xf>
    <xf numFmtId="0" fontId="25" fillId="0" borderId="1" xfId="1" applyFont="1" applyFill="1" applyBorder="1" applyAlignment="1" applyProtection="1">
      <alignment horizontal="center"/>
      <protection hidden="1"/>
    </xf>
    <xf numFmtId="0" fontId="12" fillId="5" borderId="1" xfId="0" applyFont="1" applyFill="1" applyBorder="1" applyAlignment="1" applyProtection="1">
      <alignment horizontal="center" vertical="center"/>
      <protection hidden="1"/>
    </xf>
    <xf numFmtId="0" fontId="14" fillId="0" borderId="44" xfId="0" applyFont="1" applyBorder="1" applyAlignment="1" applyProtection="1">
      <alignment horizontal="center" vertical="center"/>
      <protection hidden="1"/>
    </xf>
    <xf numFmtId="0" fontId="14" fillId="0" borderId="45" xfId="0" applyFont="1" applyBorder="1" applyAlignment="1" applyProtection="1">
      <alignment horizontal="center" vertical="center"/>
      <protection hidden="1"/>
    </xf>
    <xf numFmtId="0" fontId="14" fillId="0" borderId="46"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0" xfId="0" applyFont="1" applyAlignment="1" applyProtection="1">
      <alignment horizontal="right"/>
      <protection hidden="1"/>
    </xf>
    <xf numFmtId="0" fontId="12" fillId="0" borderId="0" xfId="0" applyFont="1" applyAlignment="1" applyProtection="1">
      <alignment horizontal="right"/>
      <protection hidden="1"/>
    </xf>
    <xf numFmtId="0" fontId="14" fillId="0" borderId="93" xfId="0" applyFont="1" applyBorder="1" applyAlignment="1" applyProtection="1">
      <alignment horizontal="right"/>
      <protection hidden="1"/>
    </xf>
    <xf numFmtId="0" fontId="20" fillId="0" borderId="94" xfId="0" applyFont="1" applyBorder="1" applyAlignment="1" applyProtection="1">
      <alignment horizontal="center"/>
      <protection locked="0" hidden="1"/>
    </xf>
    <xf numFmtId="0" fontId="20" fillId="0" borderId="95" xfId="0" applyFont="1" applyBorder="1" applyAlignment="1" applyProtection="1">
      <alignment horizontal="center"/>
      <protection locked="0" hidden="1"/>
    </xf>
    <xf numFmtId="0" fontId="20" fillId="0" borderId="96" xfId="0" applyFont="1" applyBorder="1" applyAlignment="1" applyProtection="1">
      <alignment horizontal="center"/>
      <protection locked="0" hidden="1"/>
    </xf>
    <xf numFmtId="0" fontId="20" fillId="0" borderId="97" xfId="0" applyFont="1" applyBorder="1" applyAlignment="1" applyProtection="1">
      <alignment horizontal="center"/>
      <protection locked="0" hidden="1"/>
    </xf>
    <xf numFmtId="0" fontId="20" fillId="0" borderId="98" xfId="0" applyFont="1" applyBorder="1" applyAlignment="1" applyProtection="1">
      <alignment horizontal="center"/>
      <protection locked="0" hidden="1"/>
    </xf>
    <xf numFmtId="0" fontId="12" fillId="10" borderId="45" xfId="0" applyFont="1" applyFill="1" applyBorder="1" applyAlignment="1" applyProtection="1">
      <alignment horizontal="center" vertical="center"/>
      <protection hidden="1"/>
    </xf>
    <xf numFmtId="0" fontId="12" fillId="8" borderId="45" xfId="0" applyFont="1" applyFill="1" applyBorder="1" applyAlignment="1" applyProtection="1">
      <alignment horizontal="center" vertical="center"/>
      <protection hidden="1"/>
    </xf>
    <xf numFmtId="0" fontId="14" fillId="0" borderId="47" xfId="0" applyFont="1" applyBorder="1" applyAlignment="1" applyProtection="1">
      <alignment horizontal="center" vertical="center"/>
      <protection hidden="1"/>
    </xf>
    <xf numFmtId="0" fontId="20" fillId="0" borderId="47" xfId="0" applyFont="1" applyBorder="1" applyAlignment="1" applyProtection="1">
      <alignment horizontal="center" textRotation="90" wrapText="1"/>
      <protection hidden="1"/>
    </xf>
    <xf numFmtId="0" fontId="12" fillId="10" borderId="47" xfId="0" applyFont="1" applyFill="1" applyBorder="1" applyAlignment="1" applyProtection="1">
      <alignment horizontal="center" vertical="center"/>
      <protection hidden="1"/>
    </xf>
    <xf numFmtId="0" fontId="12" fillId="2" borderId="47" xfId="0" applyFont="1" applyFill="1" applyBorder="1" applyAlignment="1" applyProtection="1">
      <alignment horizontal="center" vertical="center"/>
      <protection hidden="1"/>
    </xf>
    <xf numFmtId="0" fontId="12" fillId="6" borderId="1" xfId="0" applyFont="1" applyFill="1" applyBorder="1" applyAlignment="1" applyProtection="1">
      <alignment horizontal="center" vertical="center"/>
      <protection hidden="1"/>
    </xf>
    <xf numFmtId="0" fontId="14" fillId="0" borderId="48" xfId="0" applyFont="1" applyBorder="1" applyAlignment="1" applyProtection="1">
      <alignment horizontal="center" vertical="center"/>
      <protection hidden="1"/>
    </xf>
    <xf numFmtId="0" fontId="20" fillId="0" borderId="48" xfId="0" applyFont="1" applyBorder="1" applyAlignment="1" applyProtection="1">
      <alignment horizontal="center" textRotation="90" wrapText="1"/>
      <protection hidden="1"/>
    </xf>
    <xf numFmtId="0" fontId="12" fillId="6" borderId="48" xfId="0" applyFont="1" applyFill="1" applyBorder="1" applyAlignment="1" applyProtection="1">
      <alignment horizontal="center" vertical="center"/>
      <protection hidden="1"/>
    </xf>
    <xf numFmtId="0" fontId="12" fillId="2" borderId="48" xfId="0" applyFont="1" applyFill="1" applyBorder="1" applyAlignment="1" applyProtection="1">
      <alignment horizontal="center" vertical="center"/>
      <protection hidden="1"/>
    </xf>
    <xf numFmtId="0" fontId="24" fillId="2" borderId="99" xfId="0" applyFont="1" applyFill="1" applyBorder="1" applyAlignment="1" applyProtection="1">
      <alignment horizontal="center"/>
      <protection hidden="1"/>
    </xf>
    <xf numFmtId="9" fontId="24" fillId="2" borderId="48" xfId="0" applyNumberFormat="1" applyFont="1" applyFill="1" applyBorder="1" applyAlignment="1" applyProtection="1">
      <alignment horizontal="center"/>
      <protection hidden="1"/>
    </xf>
    <xf numFmtId="0" fontId="24" fillId="2" borderId="101" xfId="0" applyFont="1" applyFill="1" applyBorder="1" applyAlignment="1" applyProtection="1">
      <alignment horizontal="center"/>
      <protection hidden="1"/>
    </xf>
    <xf numFmtId="0" fontId="24" fillId="2" borderId="102" xfId="0" applyFont="1" applyFill="1" applyBorder="1" applyAlignment="1" applyProtection="1">
      <alignment horizontal="center"/>
      <protection hidden="1"/>
    </xf>
    <xf numFmtId="0" fontId="24" fillId="2" borderId="103" xfId="0" applyFont="1" applyFill="1" applyBorder="1" applyAlignment="1" applyProtection="1">
      <alignment horizontal="center"/>
      <protection hidden="1"/>
    </xf>
    <xf numFmtId="0" fontId="12" fillId="10" borderId="48" xfId="0" applyFont="1" applyFill="1" applyBorder="1" applyAlignment="1" applyProtection="1">
      <alignment horizontal="center" vertical="center"/>
      <protection hidden="1"/>
    </xf>
    <xf numFmtId="0" fontId="24" fillId="2" borderId="104" xfId="0" applyFont="1" applyFill="1" applyBorder="1" applyAlignment="1" applyProtection="1">
      <alignment horizontal="center"/>
      <protection hidden="1"/>
    </xf>
    <xf numFmtId="0" fontId="24" fillId="2" borderId="105" xfId="0" applyFont="1" applyFill="1" applyBorder="1" applyAlignment="1" applyProtection="1">
      <alignment horizontal="center"/>
      <protection hidden="1"/>
    </xf>
    <xf numFmtId="9" fontId="24" fillId="2" borderId="47" xfId="0" applyNumberFormat="1" applyFont="1" applyFill="1" applyBorder="1" applyAlignment="1" applyProtection="1">
      <alignment horizontal="center"/>
      <protection hidden="1"/>
    </xf>
    <xf numFmtId="0" fontId="24" fillId="2" borderId="100" xfId="0" applyFont="1" applyFill="1" applyBorder="1" applyAlignment="1" applyProtection="1">
      <alignment horizontal="center"/>
      <protection hidden="1"/>
    </xf>
    <xf numFmtId="0" fontId="24" fillId="2" borderId="106" xfId="0" applyFont="1" applyFill="1" applyBorder="1" applyAlignment="1" applyProtection="1">
      <alignment horizontal="center"/>
      <protection hidden="1"/>
    </xf>
    <xf numFmtId="0" fontId="11" fillId="0" borderId="0" xfId="0" applyFont="1" applyAlignment="1" applyProtection="1">
      <alignment horizontal="center" vertical="center" wrapText="1"/>
      <protection hidden="1"/>
    </xf>
    <xf numFmtId="0" fontId="12" fillId="0" borderId="0" xfId="0" applyFont="1" applyAlignment="1" applyProtection="1">
      <alignment horizontal="left"/>
      <protection hidden="1"/>
    </xf>
    <xf numFmtId="0" fontId="12" fillId="0" borderId="44" xfId="0" applyFont="1" applyFill="1" applyBorder="1" applyAlignment="1" applyProtection="1">
      <alignment horizontal="center" vertical="center"/>
      <protection hidden="1"/>
    </xf>
    <xf numFmtId="0" fontId="12" fillId="0" borderId="45" xfId="0" applyFont="1" applyFill="1" applyBorder="1" applyAlignment="1" applyProtection="1">
      <alignment horizontal="center" vertical="center"/>
      <protection hidden="1"/>
    </xf>
    <xf numFmtId="0" fontId="12" fillId="0" borderId="48"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protection hidden="1"/>
    </xf>
    <xf numFmtId="0" fontId="12" fillId="0" borderId="47" xfId="0" applyFont="1" applyFill="1" applyBorder="1" applyAlignment="1" applyProtection="1">
      <alignment horizontal="center" vertical="center"/>
      <protection hidden="1"/>
    </xf>
    <xf numFmtId="0" fontId="12" fillId="0" borderId="46" xfId="0" applyFont="1" applyFill="1" applyBorder="1" applyAlignment="1" applyProtection="1">
      <alignment horizontal="center" vertical="center"/>
      <protection hidden="1"/>
    </xf>
    <xf numFmtId="0" fontId="12" fillId="0" borderId="6" xfId="0" applyFont="1" applyFill="1" applyBorder="1" applyAlignment="1" applyProtection="1">
      <alignment horizontal="center" vertical="center"/>
      <protection hidden="1"/>
    </xf>
    <xf numFmtId="0" fontId="19" fillId="0" borderId="0" xfId="0" applyFont="1" applyAlignment="1">
      <alignment horizontal="right" vertical="center"/>
    </xf>
    <xf numFmtId="0" fontId="9" fillId="14" borderId="1" xfId="0" applyFont="1" applyFill="1" applyBorder="1" applyAlignment="1">
      <alignment horizontal="center"/>
    </xf>
    <xf numFmtId="0" fontId="14" fillId="0" borderId="0" xfId="0" applyFont="1" applyBorder="1" applyAlignment="1" applyProtection="1">
      <alignment horizontal="right" vertical="center"/>
      <protection hidden="1"/>
    </xf>
    <xf numFmtId="0" fontId="14" fillId="0" borderId="0" xfId="0" applyFont="1" applyBorder="1" applyAlignment="1" applyProtection="1">
      <alignment horizontal="right"/>
      <protection hidden="1"/>
    </xf>
    <xf numFmtId="0" fontId="14" fillId="0" borderId="108" xfId="0" applyFont="1" applyBorder="1" applyAlignment="1" applyProtection="1">
      <alignment horizontal="right" vertical="center"/>
      <protection hidden="1"/>
    </xf>
    <xf numFmtId="0" fontId="12" fillId="0" borderId="5" xfId="0" applyFont="1" applyFill="1" applyBorder="1" applyAlignment="1" applyProtection="1">
      <alignment horizontal="left" vertical="center"/>
      <protection hidden="1"/>
    </xf>
    <xf numFmtId="0" fontId="12" fillId="0" borderId="17" xfId="0" applyFont="1" applyFill="1" applyBorder="1" applyAlignment="1" applyProtection="1">
      <alignment horizontal="lef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Protection="1">
      <protection hidden="1"/>
    </xf>
    <xf numFmtId="0" fontId="20" fillId="15" borderId="107" xfId="0" applyFont="1" applyFill="1" applyBorder="1" applyAlignment="1" applyProtection="1">
      <alignment horizontal="center" vertical="center"/>
      <protection hidden="1"/>
    </xf>
    <xf numFmtId="0" fontId="20" fillId="15" borderId="71" xfId="0" applyNumberFormat="1" applyFont="1" applyFill="1" applyBorder="1" applyAlignment="1" applyProtection="1">
      <alignment horizontal="center"/>
      <protection locked="0" hidden="1"/>
    </xf>
    <xf numFmtId="0" fontId="20" fillId="15" borderId="53" xfId="0" applyNumberFormat="1" applyFont="1" applyFill="1" applyBorder="1" applyAlignment="1" applyProtection="1">
      <alignment horizontal="center"/>
      <protection locked="0" hidden="1"/>
    </xf>
    <xf numFmtId="0" fontId="20" fillId="15" borderId="54" xfId="0" applyNumberFormat="1" applyFont="1" applyFill="1" applyBorder="1" applyAlignment="1" applyProtection="1">
      <alignment horizontal="center"/>
      <protection locked="0" hidden="1"/>
    </xf>
    <xf numFmtId="0" fontId="20" fillId="15" borderId="57" xfId="0" applyNumberFormat="1" applyFont="1" applyFill="1" applyBorder="1" applyAlignment="1" applyProtection="1">
      <alignment horizontal="center"/>
      <protection locked="0" hidden="1"/>
    </xf>
    <xf numFmtId="0" fontId="20" fillId="15" borderId="84" xfId="0" applyNumberFormat="1" applyFont="1" applyFill="1" applyBorder="1" applyAlignment="1" applyProtection="1">
      <alignment horizontal="center"/>
      <protection locked="0" hidden="1"/>
    </xf>
    <xf numFmtId="0" fontId="0" fillId="11" borderId="15" xfId="0" applyFont="1" applyFill="1" applyBorder="1" applyAlignment="1" applyProtection="1">
      <alignment horizontal="left"/>
      <protection locked="0" hidden="1"/>
    </xf>
    <xf numFmtId="0" fontId="26" fillId="0" borderId="0" xfId="0" applyFont="1" applyAlignment="1">
      <alignment horizontal="right" vertical="center"/>
    </xf>
    <xf numFmtId="9" fontId="12" fillId="0" borderId="44" xfId="4" applyFont="1" applyFill="1" applyBorder="1" applyAlignment="1" applyProtection="1">
      <alignment horizontal="center" vertical="center"/>
      <protection hidden="1"/>
    </xf>
    <xf numFmtId="0" fontId="19" fillId="0" borderId="0" xfId="0" applyFont="1" applyFill="1" applyBorder="1" applyAlignment="1">
      <alignment horizontal="right" vertical="center"/>
    </xf>
    <xf numFmtId="0" fontId="0" fillId="0" borderId="0" xfId="0" applyAlignment="1">
      <alignment horizontal="right"/>
    </xf>
    <xf numFmtId="0" fontId="0" fillId="0" borderId="0" xfId="0" applyAlignment="1">
      <alignment horizontal="right"/>
    </xf>
    <xf numFmtId="9" fontId="0" fillId="0" borderId="0" xfId="4" applyFont="1"/>
    <xf numFmtId="9" fontId="12" fillId="0" borderId="0" xfId="4" applyFont="1" applyFill="1" applyBorder="1" applyAlignment="1" applyProtection="1">
      <alignment horizontal="center" vertical="center"/>
      <protection hidden="1"/>
    </xf>
    <xf numFmtId="0" fontId="19" fillId="0" borderId="0" xfId="0" applyFont="1" applyFill="1" applyBorder="1" applyAlignment="1">
      <alignment horizontal="left" vertical="center"/>
    </xf>
    <xf numFmtId="0" fontId="12" fillId="3" borderId="5" xfId="0" applyFont="1" applyFill="1" applyBorder="1" applyAlignment="1" applyProtection="1">
      <alignment vertical="center"/>
      <protection hidden="1"/>
    </xf>
    <xf numFmtId="0" fontId="12" fillId="3" borderId="47" xfId="0" applyFont="1" applyFill="1" applyBorder="1" applyAlignment="1" applyProtection="1">
      <alignment vertical="center"/>
      <protection hidden="1"/>
    </xf>
    <xf numFmtId="0" fontId="0" fillId="0" borderId="0" xfId="0" applyAlignment="1">
      <alignment horizontal="left"/>
    </xf>
    <xf numFmtId="0" fontId="14" fillId="0" borderId="17" xfId="0" applyFont="1" applyBorder="1" applyAlignment="1" applyProtection="1">
      <alignment horizontal="center" wrapText="1"/>
      <protection hidden="1"/>
    </xf>
    <xf numFmtId="0" fontId="14" fillId="0" borderId="8" xfId="0" applyFont="1" applyBorder="1" applyAlignment="1" applyProtection="1">
      <alignment horizontal="center" wrapText="1"/>
      <protection hidden="1"/>
    </xf>
    <xf numFmtId="0" fontId="14" fillId="0" borderId="3" xfId="0" applyFont="1" applyBorder="1" applyAlignment="1" applyProtection="1">
      <alignment horizontal="center" textRotation="90" wrapText="1"/>
      <protection hidden="1"/>
    </xf>
    <xf numFmtId="0" fontId="14" fillId="0" borderId="17" xfId="0" applyFont="1" applyBorder="1" applyAlignment="1" applyProtection="1">
      <alignment horizontal="center" textRotation="90"/>
      <protection hidden="1"/>
    </xf>
    <xf numFmtId="0" fontId="14" fillId="2" borderId="4" xfId="0" applyFont="1" applyFill="1" applyBorder="1" applyAlignment="1" applyProtection="1">
      <alignment horizontal="center" vertical="center"/>
      <protection hidden="1"/>
    </xf>
    <xf numFmtId="0" fontId="14" fillId="2" borderId="6" xfId="0" applyFont="1" applyFill="1" applyBorder="1" applyAlignment="1" applyProtection="1">
      <alignment horizontal="center" vertical="center"/>
      <protection hidden="1"/>
    </xf>
    <xf numFmtId="164" fontId="14" fillId="0" borderId="4" xfId="0" applyNumberFormat="1" applyFont="1" applyBorder="1" applyAlignment="1" applyProtection="1">
      <alignment horizontal="center" vertical="center"/>
      <protection hidden="1"/>
    </xf>
    <xf numFmtId="164" fontId="14" fillId="0" borderId="6" xfId="0" applyNumberFormat="1" applyFont="1" applyBorder="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12" fillId="0" borderId="0" xfId="0" applyFont="1" applyAlignment="1" applyProtection="1">
      <alignment horizontal="left"/>
      <protection hidden="1"/>
    </xf>
    <xf numFmtId="0" fontId="14" fillId="2" borderId="4" xfId="0" applyFont="1" applyFill="1" applyBorder="1" applyAlignment="1" applyProtection="1">
      <alignment horizontal="right" vertical="center"/>
      <protection hidden="1"/>
    </xf>
    <xf numFmtId="0" fontId="14" fillId="2" borderId="5" xfId="0" applyFont="1" applyFill="1" applyBorder="1" applyAlignment="1" applyProtection="1">
      <alignment horizontal="right" vertical="center"/>
      <protection hidden="1"/>
    </xf>
    <xf numFmtId="0" fontId="14" fillId="2" borderId="6" xfId="0" applyFont="1" applyFill="1" applyBorder="1" applyAlignment="1" applyProtection="1">
      <alignment horizontal="right" vertical="center"/>
      <protection hidden="1"/>
    </xf>
    <xf numFmtId="0" fontId="14" fillId="0" borderId="8" xfId="0" applyFont="1" applyBorder="1" applyAlignment="1" applyProtection="1">
      <alignment horizontal="center" textRotation="90"/>
      <protection hidden="1"/>
    </xf>
    <xf numFmtId="0" fontId="12" fillId="9" borderId="4" xfId="0" applyFont="1" applyFill="1" applyBorder="1" applyAlignment="1" applyProtection="1">
      <alignment horizontal="left" vertical="center"/>
      <protection hidden="1"/>
    </xf>
    <xf numFmtId="0" fontId="12" fillId="9" borderId="6" xfId="0" applyFont="1" applyFill="1" applyBorder="1" applyAlignment="1" applyProtection="1">
      <alignment horizontal="left" vertical="center"/>
      <protection hidden="1"/>
    </xf>
    <xf numFmtId="0" fontId="12" fillId="3" borderId="4" xfId="0" applyFont="1" applyFill="1" applyBorder="1" applyAlignment="1" applyProtection="1">
      <alignment horizontal="left" vertical="center"/>
      <protection hidden="1"/>
    </xf>
    <xf numFmtId="0" fontId="12" fillId="3" borderId="6" xfId="0" applyFont="1" applyFill="1" applyBorder="1" applyAlignment="1" applyProtection="1">
      <alignment horizontal="left" vertical="center"/>
      <protection hidden="1"/>
    </xf>
    <xf numFmtId="0" fontId="12" fillId="4" borderId="4" xfId="0" applyFont="1" applyFill="1" applyBorder="1" applyAlignment="1" applyProtection="1">
      <alignment horizontal="left" vertical="center"/>
      <protection hidden="1"/>
    </xf>
    <xf numFmtId="0" fontId="12" fillId="4" borderId="5" xfId="0" applyFont="1" applyFill="1" applyBorder="1" applyAlignment="1" applyProtection="1">
      <alignment horizontal="left" vertical="center"/>
      <protection hidden="1"/>
    </xf>
    <xf numFmtId="0" fontId="12" fillId="4" borderId="6" xfId="0" applyFont="1" applyFill="1" applyBorder="1" applyAlignment="1" applyProtection="1">
      <alignment horizontal="left" vertical="center"/>
      <protection hidden="1"/>
    </xf>
    <xf numFmtId="0" fontId="12" fillId="5" borderId="4" xfId="0" applyFont="1" applyFill="1" applyBorder="1" applyAlignment="1" applyProtection="1">
      <alignment horizontal="left" vertical="center"/>
      <protection hidden="1"/>
    </xf>
    <xf numFmtId="0" fontId="12" fillId="5" borderId="5" xfId="0" applyFont="1" applyFill="1" applyBorder="1" applyAlignment="1" applyProtection="1">
      <alignment horizontal="left" vertical="center"/>
      <protection hidden="1"/>
    </xf>
    <xf numFmtId="0" fontId="12" fillId="5" borderId="6" xfId="0" applyFont="1" applyFill="1" applyBorder="1" applyAlignment="1" applyProtection="1">
      <alignment horizontal="left" vertical="center"/>
      <protection hidden="1"/>
    </xf>
    <xf numFmtId="0" fontId="25" fillId="0" borderId="90" xfId="0" applyFont="1" applyBorder="1" applyAlignment="1" applyProtection="1">
      <alignment horizontal="center" vertical="center"/>
      <protection hidden="1"/>
    </xf>
    <xf numFmtId="0" fontId="25" fillId="0" borderId="91" xfId="0" applyFont="1" applyBorder="1" applyAlignment="1" applyProtection="1">
      <alignment horizontal="center" vertical="center"/>
      <protection hidden="1"/>
    </xf>
    <xf numFmtId="0" fontId="25" fillId="0" borderId="92" xfId="0" applyFont="1" applyBorder="1" applyAlignment="1" applyProtection="1">
      <alignment horizontal="center" vertical="center"/>
      <protection hidden="1"/>
    </xf>
    <xf numFmtId="0" fontId="12" fillId="9" borderId="4" xfId="0" applyFont="1" applyFill="1" applyBorder="1" applyAlignment="1" applyProtection="1">
      <alignment horizontal="center" vertical="center"/>
      <protection hidden="1"/>
    </xf>
    <xf numFmtId="0" fontId="12" fillId="9" borderId="5" xfId="0" applyFont="1" applyFill="1" applyBorder="1" applyAlignment="1" applyProtection="1">
      <alignment horizontal="center" vertical="center"/>
      <protection hidden="1"/>
    </xf>
    <xf numFmtId="0" fontId="12" fillId="9" borderId="6" xfId="0" applyFont="1" applyFill="1" applyBorder="1" applyAlignment="1" applyProtection="1">
      <alignment horizontal="center" vertical="center"/>
      <protection hidden="1"/>
    </xf>
    <xf numFmtId="0" fontId="12" fillId="4" borderId="4" xfId="0" applyFont="1" applyFill="1" applyBorder="1" applyAlignment="1" applyProtection="1">
      <alignment horizontal="center" vertical="center"/>
      <protection hidden="1"/>
    </xf>
    <xf numFmtId="0" fontId="12" fillId="4" borderId="5"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47" xfId="0" applyFont="1" applyFill="1" applyBorder="1" applyAlignment="1" applyProtection="1">
      <alignment horizontal="center" vertical="center"/>
      <protection hidden="1"/>
    </xf>
    <xf numFmtId="0" fontId="12" fillId="4" borderId="48" xfId="0" applyFont="1" applyFill="1" applyBorder="1" applyAlignment="1" applyProtection="1">
      <alignment horizontal="center" vertical="center"/>
      <protection hidden="1"/>
    </xf>
    <xf numFmtId="0" fontId="12" fillId="4" borderId="47" xfId="0" applyFont="1" applyFill="1" applyBorder="1" applyAlignment="1" applyProtection="1">
      <alignment horizontal="center" vertical="center"/>
      <protection hidden="1"/>
    </xf>
    <xf numFmtId="0" fontId="12" fillId="3" borderId="48" xfId="0" applyFont="1" applyFill="1" applyBorder="1" applyAlignment="1" applyProtection="1">
      <alignment horizontal="center" vertical="center"/>
      <protection hidden="1"/>
    </xf>
    <xf numFmtId="0" fontId="12" fillId="5" borderId="48"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4"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4"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11" fillId="11" borderId="0" xfId="0" applyFont="1" applyFill="1" applyBorder="1" applyAlignment="1" applyProtection="1">
      <alignment horizontal="left" vertical="center" wrapText="1"/>
      <protection hidden="1"/>
    </xf>
    <xf numFmtId="0" fontId="8" fillId="0" borderId="0" xfId="0" applyFont="1" applyAlignment="1" applyProtection="1">
      <alignment horizontal="left" vertical="top" wrapText="1"/>
      <protection hidden="1"/>
    </xf>
    <xf numFmtId="0" fontId="12" fillId="11" borderId="27" xfId="0" applyFont="1" applyFill="1" applyBorder="1" applyAlignment="1" applyProtection="1">
      <alignment horizontal="left" vertical="center" wrapText="1"/>
      <protection hidden="1"/>
    </xf>
    <xf numFmtId="0" fontId="12" fillId="11" borderId="28" xfId="0" applyFont="1" applyFill="1" applyBorder="1" applyAlignment="1" applyProtection="1">
      <alignment horizontal="left" vertical="center" wrapText="1"/>
      <protection hidden="1"/>
    </xf>
    <xf numFmtId="0" fontId="12" fillId="11" borderId="29" xfId="0" applyFont="1" applyFill="1" applyBorder="1" applyAlignment="1" applyProtection="1">
      <alignment horizontal="left" vertical="center" wrapText="1"/>
      <protection hidden="1"/>
    </xf>
    <xf numFmtId="0" fontId="12" fillId="11" borderId="18" xfId="0" applyFont="1" applyFill="1" applyBorder="1" applyAlignment="1" applyProtection="1">
      <alignment horizontal="left" vertical="center" wrapText="1"/>
      <protection hidden="1"/>
    </xf>
    <xf numFmtId="0" fontId="12" fillId="11" borderId="0" xfId="0" applyFont="1" applyFill="1" applyBorder="1" applyAlignment="1" applyProtection="1">
      <alignment horizontal="left" vertical="center" wrapText="1"/>
      <protection hidden="1"/>
    </xf>
    <xf numFmtId="0" fontId="12" fillId="11" borderId="11" xfId="0" applyFont="1" applyFill="1" applyBorder="1" applyAlignment="1" applyProtection="1">
      <alignment horizontal="left" vertical="center" wrapText="1"/>
      <protection hidden="1"/>
    </xf>
    <xf numFmtId="0" fontId="12" fillId="11" borderId="30" xfId="0" applyFont="1" applyFill="1" applyBorder="1" applyAlignment="1" applyProtection="1">
      <alignment horizontal="left" vertical="center" wrapText="1"/>
      <protection hidden="1"/>
    </xf>
    <xf numFmtId="0" fontId="12" fillId="11" borderId="31" xfId="0" applyFont="1" applyFill="1" applyBorder="1" applyAlignment="1" applyProtection="1">
      <alignment horizontal="left" vertical="center" wrapText="1"/>
      <protection hidden="1"/>
    </xf>
    <xf numFmtId="0" fontId="12" fillId="11" borderId="32" xfId="0" applyFont="1" applyFill="1" applyBorder="1" applyAlignment="1" applyProtection="1">
      <alignment horizontal="left" vertical="center" wrapText="1"/>
      <protection hidden="1"/>
    </xf>
    <xf numFmtId="0" fontId="13" fillId="0" borderId="10" xfId="0" applyFont="1" applyBorder="1" applyAlignment="1" applyProtection="1">
      <alignment horizontal="right" wrapText="1"/>
      <protection hidden="1"/>
    </xf>
    <xf numFmtId="0" fontId="9" fillId="12" borderId="0" xfId="0" applyFont="1" applyFill="1" applyAlignment="1" applyProtection="1">
      <alignment horizontal="left" vertical="top"/>
      <protection hidden="1"/>
    </xf>
    <xf numFmtId="0" fontId="23" fillId="13" borderId="0" xfId="0" applyFont="1" applyFill="1" applyAlignment="1" applyProtection="1">
      <alignment horizontal="center" vertical="center" wrapText="1"/>
      <protection hidden="1"/>
    </xf>
    <xf numFmtId="0" fontId="0" fillId="0" borderId="0" xfId="0" applyAlignment="1">
      <alignment horizontal="center"/>
    </xf>
    <xf numFmtId="0" fontId="20" fillId="0" borderId="4" xfId="0" applyFont="1" applyBorder="1" applyAlignment="1" applyProtection="1">
      <alignment horizontal="center" vertical="center"/>
      <protection hidden="1"/>
    </xf>
    <xf numFmtId="0" fontId="20" fillId="0" borderId="5"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0" fillId="0" borderId="0" xfId="0" applyAlignment="1">
      <alignment horizontal="right"/>
    </xf>
  </cellXfs>
  <cellStyles count="5">
    <cellStyle name="Prozent" xfId="4" builtinId="5"/>
    <cellStyle name="Standard" xfId="0" builtinId="0"/>
    <cellStyle name="Standard 2" xfId="1"/>
    <cellStyle name="Standard 3" xfId="2"/>
    <cellStyle name="Standard 3 2" xfId="3"/>
  </cellStyles>
  <dxfs count="4">
    <dxf>
      <fill>
        <patternFill>
          <bgColor rgb="FFFFFF00"/>
        </patternFill>
      </fill>
    </dxf>
    <dxf>
      <fill>
        <patternFill>
          <bgColor theme="0" tint="-0.24994659260841701"/>
        </patternFill>
      </fill>
    </dxf>
    <dxf>
      <fill>
        <patternFill>
          <bgColor rgb="FF92D050"/>
        </patternFill>
      </fill>
    </dxf>
    <dxf>
      <fill>
        <patternFill>
          <bgColor rgb="FFFF0000"/>
        </patternFill>
      </fill>
    </dxf>
  </dxfs>
  <tableStyles count="0" defaultTableStyle="TableStyleMedium2" defaultPivotStyle="PivotStyleLight16"/>
  <colors>
    <mruColors>
      <color rgb="FF99CCFF"/>
      <color rgb="FFCCFFCC"/>
      <color rgb="FFFFFF99"/>
      <color rgb="FF009900"/>
      <color rgb="FF00B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sz="1100"/>
              <a:t>Erfüllung in den Kompetenzbereichen</a:t>
            </a:r>
          </a:p>
        </c:rich>
      </c:tx>
      <c:layout>
        <c:manualLayout>
          <c:xMode val="edge"/>
          <c:yMode val="edge"/>
          <c:x val="0.33713450600602379"/>
          <c:y val="1.1180813992654999E-2"/>
        </c:manualLayout>
      </c:layout>
      <c:overlay val="0"/>
      <c:spPr>
        <a:noFill/>
        <a:ln w="25400">
          <a:noFill/>
        </a:ln>
      </c:spPr>
    </c:title>
    <c:autoTitleDeleted val="0"/>
    <c:plotArea>
      <c:layout>
        <c:manualLayout>
          <c:layoutTarget val="inner"/>
          <c:xMode val="edge"/>
          <c:yMode val="edge"/>
          <c:x val="8.3906326332576123E-2"/>
          <c:y val="0.1008031661040624"/>
          <c:w val="0.90089085727820784"/>
          <c:h val="0.4740771209568953"/>
        </c:manualLayout>
      </c:layout>
      <c:barChart>
        <c:barDir val="col"/>
        <c:grouping val="clustered"/>
        <c:varyColors val="0"/>
        <c:ser>
          <c:idx val="1"/>
          <c:order val="0"/>
          <c:spPr>
            <a:ln>
              <a:solidFill>
                <a:schemeClr val="tx1"/>
              </a:solidFill>
            </a:ln>
          </c:spPr>
          <c:invertIfNegative val="0"/>
          <c:dPt>
            <c:idx val="0"/>
            <c:invertIfNegative val="0"/>
            <c:bubble3D val="0"/>
            <c:spPr>
              <a:solidFill>
                <a:srgbClr val="FFC000"/>
              </a:solidFill>
              <a:ln>
                <a:solidFill>
                  <a:schemeClr val="tx1"/>
                </a:solidFill>
              </a:ln>
            </c:spPr>
            <c:extLst>
              <c:ext xmlns:c16="http://schemas.microsoft.com/office/drawing/2014/chart" uri="{C3380CC4-5D6E-409C-BE32-E72D297353CC}">
                <c16:uniqueId val="{00000001-E6CC-4272-9C4F-242D098D558D}"/>
              </c:ext>
            </c:extLst>
          </c:dPt>
          <c:dPt>
            <c:idx val="1"/>
            <c:invertIfNegative val="0"/>
            <c:bubble3D val="0"/>
            <c:spPr>
              <a:solidFill>
                <a:srgbClr val="FFC000"/>
              </a:solidFill>
              <a:ln>
                <a:solidFill>
                  <a:schemeClr val="tx1"/>
                </a:solidFill>
              </a:ln>
            </c:spPr>
            <c:extLst>
              <c:ext xmlns:c16="http://schemas.microsoft.com/office/drawing/2014/chart" uri="{C3380CC4-5D6E-409C-BE32-E72D297353CC}">
                <c16:uniqueId val="{00000003-E6CC-4272-9C4F-242D098D558D}"/>
              </c:ext>
            </c:extLst>
          </c:dPt>
          <c:dPt>
            <c:idx val="2"/>
            <c:invertIfNegative val="0"/>
            <c:bubble3D val="0"/>
            <c:spPr>
              <a:solidFill>
                <a:srgbClr val="FFC000"/>
              </a:solidFill>
              <a:ln>
                <a:solidFill>
                  <a:schemeClr val="tx1"/>
                </a:solidFill>
              </a:ln>
            </c:spPr>
            <c:extLst>
              <c:ext xmlns:c16="http://schemas.microsoft.com/office/drawing/2014/chart" uri="{C3380CC4-5D6E-409C-BE32-E72D297353CC}">
                <c16:uniqueId val="{00000005-E6CC-4272-9C4F-242D098D558D}"/>
              </c:ext>
            </c:extLst>
          </c:dPt>
          <c:dPt>
            <c:idx val="3"/>
            <c:invertIfNegative val="0"/>
            <c:bubble3D val="0"/>
            <c:spPr>
              <a:solidFill>
                <a:srgbClr val="FFC000"/>
              </a:solidFill>
              <a:ln>
                <a:solidFill>
                  <a:schemeClr val="tx1"/>
                </a:solidFill>
              </a:ln>
            </c:spPr>
            <c:extLst>
              <c:ext xmlns:c16="http://schemas.microsoft.com/office/drawing/2014/chart" uri="{C3380CC4-5D6E-409C-BE32-E72D297353CC}">
                <c16:uniqueId val="{00000007-E6CC-4272-9C4F-242D098D558D}"/>
              </c:ext>
            </c:extLst>
          </c:dPt>
          <c:dPt>
            <c:idx val="4"/>
            <c:invertIfNegative val="0"/>
            <c:bubble3D val="0"/>
            <c:spPr>
              <a:solidFill>
                <a:srgbClr val="FFC000"/>
              </a:solidFill>
              <a:ln>
                <a:solidFill>
                  <a:schemeClr val="tx1"/>
                </a:solidFill>
              </a:ln>
            </c:spPr>
            <c:extLst>
              <c:ext xmlns:c16="http://schemas.microsoft.com/office/drawing/2014/chart" uri="{C3380CC4-5D6E-409C-BE32-E72D297353CC}">
                <c16:uniqueId val="{00000009-E6CC-4272-9C4F-242D098D558D}"/>
              </c:ext>
            </c:extLst>
          </c:dPt>
          <c:dPt>
            <c:idx val="5"/>
            <c:invertIfNegative val="0"/>
            <c:bubble3D val="0"/>
            <c:spPr>
              <a:solidFill>
                <a:srgbClr val="009900"/>
              </a:solidFill>
              <a:ln>
                <a:solidFill>
                  <a:schemeClr val="tx1"/>
                </a:solidFill>
              </a:ln>
            </c:spPr>
            <c:extLst>
              <c:ext xmlns:c16="http://schemas.microsoft.com/office/drawing/2014/chart" uri="{C3380CC4-5D6E-409C-BE32-E72D297353CC}">
                <c16:uniqueId val="{0000000B-E6CC-4272-9C4F-242D098D558D}"/>
              </c:ext>
            </c:extLst>
          </c:dPt>
          <c:dPt>
            <c:idx val="6"/>
            <c:invertIfNegative val="0"/>
            <c:bubble3D val="0"/>
            <c:spPr>
              <a:solidFill>
                <a:srgbClr val="009900"/>
              </a:solidFill>
              <a:ln>
                <a:solidFill>
                  <a:schemeClr val="tx1"/>
                </a:solidFill>
              </a:ln>
            </c:spPr>
            <c:extLst>
              <c:ext xmlns:c16="http://schemas.microsoft.com/office/drawing/2014/chart" uri="{C3380CC4-5D6E-409C-BE32-E72D297353CC}">
                <c16:uniqueId val="{0000000D-E6CC-4272-9C4F-242D098D558D}"/>
              </c:ext>
            </c:extLst>
          </c:dPt>
          <c:dPt>
            <c:idx val="7"/>
            <c:invertIfNegative val="0"/>
            <c:bubble3D val="0"/>
            <c:spPr>
              <a:solidFill>
                <a:srgbClr val="009900"/>
              </a:solidFill>
              <a:ln>
                <a:solidFill>
                  <a:schemeClr val="tx1"/>
                </a:solidFill>
              </a:ln>
            </c:spPr>
            <c:extLst>
              <c:ext xmlns:c16="http://schemas.microsoft.com/office/drawing/2014/chart" uri="{C3380CC4-5D6E-409C-BE32-E72D297353CC}">
                <c16:uniqueId val="{0000000F-E6CC-4272-9C4F-242D098D558D}"/>
              </c:ext>
            </c:extLst>
          </c:dPt>
          <c:dPt>
            <c:idx val="8"/>
            <c:invertIfNegative val="0"/>
            <c:bubble3D val="0"/>
            <c:spPr>
              <a:solidFill>
                <a:srgbClr val="FF0000"/>
              </a:solidFill>
              <a:ln>
                <a:solidFill>
                  <a:schemeClr val="tx1"/>
                </a:solidFill>
              </a:ln>
            </c:spPr>
            <c:extLst>
              <c:ext xmlns:c16="http://schemas.microsoft.com/office/drawing/2014/chart" uri="{C3380CC4-5D6E-409C-BE32-E72D297353CC}">
                <c16:uniqueId val="{00000011-E6CC-4272-9C4F-242D098D558D}"/>
              </c:ext>
            </c:extLst>
          </c:dPt>
          <c:dPt>
            <c:idx val="9"/>
            <c:invertIfNegative val="0"/>
            <c:bubble3D val="0"/>
            <c:spPr>
              <a:solidFill>
                <a:srgbClr val="FF0000"/>
              </a:solidFill>
              <a:ln>
                <a:solidFill>
                  <a:schemeClr val="tx1"/>
                </a:solidFill>
              </a:ln>
            </c:spPr>
            <c:extLst>
              <c:ext xmlns:c16="http://schemas.microsoft.com/office/drawing/2014/chart" uri="{C3380CC4-5D6E-409C-BE32-E72D297353CC}">
                <c16:uniqueId val="{00000013-E6CC-4272-9C4F-242D098D558D}"/>
              </c:ext>
            </c:extLst>
          </c:dPt>
          <c:dPt>
            <c:idx val="10"/>
            <c:invertIfNegative val="0"/>
            <c:bubble3D val="0"/>
            <c:spPr>
              <a:solidFill>
                <a:srgbClr val="FFC000"/>
              </a:solidFill>
              <a:ln>
                <a:solidFill>
                  <a:schemeClr val="tx1"/>
                </a:solidFill>
              </a:ln>
            </c:spPr>
            <c:extLst>
              <c:ext xmlns:c16="http://schemas.microsoft.com/office/drawing/2014/chart" uri="{C3380CC4-5D6E-409C-BE32-E72D297353CC}">
                <c16:uniqueId val="{00000015-E6CC-4272-9C4F-242D098D558D}"/>
              </c:ext>
            </c:extLst>
          </c:dPt>
          <c:dPt>
            <c:idx val="11"/>
            <c:invertIfNegative val="0"/>
            <c:bubble3D val="0"/>
            <c:spPr>
              <a:solidFill>
                <a:srgbClr val="009900"/>
              </a:solidFill>
              <a:ln>
                <a:solidFill>
                  <a:schemeClr val="tx1"/>
                </a:solidFill>
              </a:ln>
            </c:spPr>
            <c:extLst>
              <c:ext xmlns:c16="http://schemas.microsoft.com/office/drawing/2014/chart" uri="{C3380CC4-5D6E-409C-BE32-E72D297353CC}">
                <c16:uniqueId val="{00000017-E6CC-4272-9C4F-242D098D558D}"/>
              </c:ext>
            </c:extLst>
          </c:dPt>
          <c:dPt>
            <c:idx val="12"/>
            <c:invertIfNegative val="0"/>
            <c:bubble3D val="0"/>
            <c:spPr>
              <a:solidFill>
                <a:srgbClr val="009900"/>
              </a:solidFill>
              <a:ln>
                <a:solidFill>
                  <a:schemeClr val="tx1"/>
                </a:solidFill>
              </a:ln>
            </c:spPr>
            <c:extLst>
              <c:ext xmlns:c16="http://schemas.microsoft.com/office/drawing/2014/chart" uri="{C3380CC4-5D6E-409C-BE32-E72D297353CC}">
                <c16:uniqueId val="{00000019-E6CC-4272-9C4F-242D098D558D}"/>
              </c:ext>
            </c:extLst>
          </c:dPt>
          <c:dPt>
            <c:idx val="13"/>
            <c:invertIfNegative val="0"/>
            <c:bubble3D val="0"/>
            <c:spPr>
              <a:solidFill>
                <a:srgbClr val="009900"/>
              </a:solidFill>
              <a:ln>
                <a:solidFill>
                  <a:schemeClr val="tx1"/>
                </a:solidFill>
              </a:ln>
            </c:spPr>
            <c:extLst>
              <c:ext xmlns:c16="http://schemas.microsoft.com/office/drawing/2014/chart" uri="{C3380CC4-5D6E-409C-BE32-E72D297353CC}">
                <c16:uniqueId val="{0000001B-E6CC-4272-9C4F-242D098D558D}"/>
              </c:ext>
            </c:extLst>
          </c:dPt>
          <c:dPt>
            <c:idx val="14"/>
            <c:invertIfNegative val="0"/>
            <c:bubble3D val="0"/>
            <c:spPr>
              <a:solidFill>
                <a:srgbClr val="009900"/>
              </a:solidFill>
              <a:ln>
                <a:solidFill>
                  <a:schemeClr val="tx1"/>
                </a:solidFill>
              </a:ln>
            </c:spPr>
            <c:extLst>
              <c:ext xmlns:c16="http://schemas.microsoft.com/office/drawing/2014/chart" uri="{C3380CC4-5D6E-409C-BE32-E72D297353CC}">
                <c16:uniqueId val="{0000001D-E6CC-4272-9C4F-242D098D558D}"/>
              </c:ext>
            </c:extLst>
          </c:dPt>
          <c:dPt>
            <c:idx val="15"/>
            <c:invertIfNegative val="0"/>
            <c:bubble3D val="0"/>
            <c:spPr>
              <a:solidFill>
                <a:srgbClr val="FFC000"/>
              </a:solidFill>
              <a:ln>
                <a:solidFill>
                  <a:schemeClr val="tx1"/>
                </a:solidFill>
              </a:ln>
            </c:spPr>
            <c:extLst>
              <c:ext xmlns:c16="http://schemas.microsoft.com/office/drawing/2014/chart" uri="{C3380CC4-5D6E-409C-BE32-E72D297353CC}">
                <c16:uniqueId val="{0000001F-E6CC-4272-9C4F-242D098D558D}"/>
              </c:ext>
            </c:extLst>
          </c:dPt>
          <c:dPt>
            <c:idx val="16"/>
            <c:invertIfNegative val="0"/>
            <c:bubble3D val="0"/>
            <c:spPr>
              <a:solidFill>
                <a:srgbClr val="009900"/>
              </a:solidFill>
              <a:ln>
                <a:solidFill>
                  <a:schemeClr val="tx1"/>
                </a:solidFill>
              </a:ln>
            </c:spPr>
            <c:extLst>
              <c:ext xmlns:c16="http://schemas.microsoft.com/office/drawing/2014/chart" uri="{C3380CC4-5D6E-409C-BE32-E72D297353CC}">
                <c16:uniqueId val="{00000021-E6CC-4272-9C4F-242D098D558D}"/>
              </c:ext>
            </c:extLst>
          </c:dPt>
          <c:dPt>
            <c:idx val="17"/>
            <c:invertIfNegative val="0"/>
            <c:bubble3D val="0"/>
            <c:spPr>
              <a:solidFill>
                <a:srgbClr val="FF0000"/>
              </a:solidFill>
              <a:ln>
                <a:solidFill>
                  <a:schemeClr val="tx1"/>
                </a:solidFill>
              </a:ln>
            </c:spPr>
            <c:extLst>
              <c:ext xmlns:c16="http://schemas.microsoft.com/office/drawing/2014/chart" uri="{C3380CC4-5D6E-409C-BE32-E72D297353CC}">
                <c16:uniqueId val="{00000023-E6CC-4272-9C4F-242D098D558D}"/>
              </c:ext>
            </c:extLst>
          </c:dPt>
          <c:dPt>
            <c:idx val="18"/>
            <c:invertIfNegative val="0"/>
            <c:bubble3D val="0"/>
            <c:spPr>
              <a:solidFill>
                <a:srgbClr val="009900"/>
              </a:solidFill>
              <a:ln>
                <a:solidFill>
                  <a:schemeClr val="tx1"/>
                </a:solidFill>
              </a:ln>
            </c:spPr>
            <c:extLst>
              <c:ext xmlns:c16="http://schemas.microsoft.com/office/drawing/2014/chart" uri="{C3380CC4-5D6E-409C-BE32-E72D297353CC}">
                <c16:uniqueId val="{00000025-E6CC-4272-9C4F-242D098D558D}"/>
              </c:ext>
            </c:extLst>
          </c:dPt>
          <c:dPt>
            <c:idx val="19"/>
            <c:invertIfNegative val="0"/>
            <c:bubble3D val="0"/>
            <c:spPr>
              <a:solidFill>
                <a:srgbClr val="009900"/>
              </a:solidFill>
              <a:ln>
                <a:solidFill>
                  <a:schemeClr val="tx1"/>
                </a:solidFill>
              </a:ln>
            </c:spPr>
            <c:extLst>
              <c:ext xmlns:c16="http://schemas.microsoft.com/office/drawing/2014/chart" uri="{C3380CC4-5D6E-409C-BE32-E72D297353CC}">
                <c16:uniqueId val="{00000027-E6CC-4272-9C4F-242D098D558D}"/>
              </c:ext>
            </c:extLst>
          </c:dPt>
          <c:dPt>
            <c:idx val="20"/>
            <c:invertIfNegative val="0"/>
            <c:bubble3D val="0"/>
            <c:spPr>
              <a:solidFill>
                <a:srgbClr val="009900"/>
              </a:solidFill>
              <a:ln>
                <a:solidFill>
                  <a:schemeClr val="tx1"/>
                </a:solidFill>
              </a:ln>
            </c:spPr>
            <c:extLst>
              <c:ext xmlns:c16="http://schemas.microsoft.com/office/drawing/2014/chart" uri="{C3380CC4-5D6E-409C-BE32-E72D297353CC}">
                <c16:uniqueId val="{00000029-E6CC-4272-9C4F-242D098D558D}"/>
              </c:ext>
            </c:extLst>
          </c:dPt>
          <c:dPt>
            <c:idx val="21"/>
            <c:invertIfNegative val="0"/>
            <c:bubble3D val="0"/>
            <c:spPr>
              <a:solidFill>
                <a:srgbClr val="FF0000"/>
              </a:solidFill>
              <a:ln>
                <a:solidFill>
                  <a:schemeClr val="tx1"/>
                </a:solidFill>
              </a:ln>
            </c:spPr>
            <c:extLst>
              <c:ext xmlns:c16="http://schemas.microsoft.com/office/drawing/2014/chart" uri="{C3380CC4-5D6E-409C-BE32-E72D297353CC}">
                <c16:uniqueId val="{0000002B-E6CC-4272-9C4F-242D098D558D}"/>
              </c:ext>
            </c:extLst>
          </c:dPt>
          <c:dLbls>
            <c:spPr>
              <a:noFill/>
            </c:spPr>
            <c:txPr>
              <a:bodyPr/>
              <a:lstStyle/>
              <a:p>
                <a:pPr>
                  <a:defRPr sz="800"/>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'Dat K'!$B$111:$W$113</c:f>
              <c:multiLvlStrCache>
                <c:ptCount val="22"/>
                <c:lvl>
                  <c:pt idx="0">
                    <c:v>Gleichung
ergänzen</c:v>
                  </c:pt>
                  <c:pt idx="1">
                    <c:v>Division
berechnen</c:v>
                  </c:pt>
                  <c:pt idx="2">
                    <c:v>Addition
berechnen</c:v>
                  </c:pt>
                  <c:pt idx="3">
                    <c:v>Subtraktion
berechnen</c:v>
                  </c:pt>
                  <c:pt idx="4">
                    <c:v>Rechenregel
anwenden</c:v>
                  </c:pt>
                  <c:pt idx="5">
                    <c:v>schriftliche Multipli-
kation durchführen</c:v>
                  </c:pt>
                  <c:pt idx="6">
                    <c:v>Ungleichung
vervollständigen</c:v>
                  </c:pt>
                  <c:pt idx="7">
                    <c:v>Zahlwort
bestimmen</c:v>
                  </c:pt>
                  <c:pt idx="8">
                    <c:v>Zahlen
gewinnen</c:v>
                  </c:pt>
                  <c:pt idx="9">
                    <c:v>Plättchenan-
zahl begründen</c:v>
                  </c:pt>
                  <c:pt idx="10">
                    <c:v>Senkrechte
zeichnen</c:v>
                  </c:pt>
                  <c:pt idx="11">
                    <c:v>Spiegelbild
ergänzen</c:v>
                  </c:pt>
                  <c:pt idx="12">
                    <c:v>Fläche
auslegen</c:v>
                  </c:pt>
                  <c:pt idx="13">
                    <c:v>Größeneinhei-
ten zuordnen</c:v>
                  </c:pt>
                  <c:pt idx="14">
                    <c:v>Flugkilometer
ermitteln</c:v>
                  </c:pt>
                  <c:pt idx="15">
                    <c:v>Abfahrtszeit
markieren</c:v>
                  </c:pt>
                  <c:pt idx="16">
                    <c:v>Fahrtzeit
berechnen</c:v>
                  </c:pt>
                  <c:pt idx="17">
                    <c:v>Abfahrtszeit
ermitteln</c:v>
                  </c:pt>
                  <c:pt idx="18">
                    <c:v>Schaubild
ergänzen</c:v>
                  </c:pt>
                  <c:pt idx="19">
                    <c:v>Zahlwert
ergänzen</c:v>
                  </c:pt>
                  <c:pt idx="20">
                    <c:v>Diagramm
ergänzen</c:v>
                  </c:pt>
                  <c:pt idx="21">
                    <c:v>Streifen
einzeichnen</c:v>
                  </c:pt>
                </c:lvl>
                <c:lvl>
                  <c:pt idx="0">
                    <c:v>1a</c:v>
                  </c:pt>
                  <c:pt idx="1">
                    <c:v>1b</c:v>
                  </c:pt>
                  <c:pt idx="2">
                    <c:v>1c</c:v>
                  </c:pt>
                  <c:pt idx="3">
                    <c:v>1d</c:v>
                  </c:pt>
                  <c:pt idx="4">
                    <c:v>1e</c:v>
                  </c:pt>
                  <c:pt idx="5">
                    <c:v>2</c:v>
                  </c:pt>
                  <c:pt idx="6">
                    <c:v>3</c:v>
                  </c:pt>
                  <c:pt idx="7">
                    <c:v>5a</c:v>
                  </c:pt>
                  <c:pt idx="8">
                    <c:v>5b</c:v>
                  </c:pt>
                  <c:pt idx="9">
                    <c:v>5c</c:v>
                  </c:pt>
                  <c:pt idx="10">
                    <c:v>4</c:v>
                  </c:pt>
                  <c:pt idx="11">
                    <c:v>10</c:v>
                  </c:pt>
                  <c:pt idx="12">
                    <c:v>11</c:v>
                  </c:pt>
                  <c:pt idx="13">
                    <c:v>7</c:v>
                  </c:pt>
                  <c:pt idx="14">
                    <c:v>8a</c:v>
                  </c:pt>
                  <c:pt idx="15">
                    <c:v>9a</c:v>
                  </c:pt>
                  <c:pt idx="16">
                    <c:v>9b</c:v>
                  </c:pt>
                  <c:pt idx="17">
                    <c:v>9c</c:v>
                  </c:pt>
                  <c:pt idx="18">
                    <c:v>6a</c:v>
                  </c:pt>
                  <c:pt idx="19">
                    <c:v>6b</c:v>
                  </c:pt>
                  <c:pt idx="20">
                    <c:v>8b</c:v>
                  </c:pt>
                  <c:pt idx="21">
                    <c:v>8c</c:v>
                  </c:pt>
                </c:lvl>
                <c:lvl>
                  <c:pt idx="0">
                    <c:v>Zahlen und Operationen</c:v>
                  </c:pt>
                  <c:pt idx="10">
                    <c:v>Raum und Form</c:v>
                  </c:pt>
                  <c:pt idx="13">
                    <c:v>Größen und Messen</c:v>
                  </c:pt>
                  <c:pt idx="18">
                    <c:v>Daten, Häufigkeit und Wahrscheinlichkeit</c:v>
                  </c:pt>
                </c:lvl>
              </c:multiLvlStrCache>
            </c:multiLvlStrRef>
          </c:cat>
          <c:val>
            <c:numRef>
              <c:f>'Dat K'!$B$116:$W$116</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2C-E6CC-4272-9C4F-242D098D558D}"/>
            </c:ext>
          </c:extLst>
        </c:ser>
        <c:dLbls>
          <c:showLegendKey val="0"/>
          <c:showVal val="0"/>
          <c:showCatName val="0"/>
          <c:showSerName val="0"/>
          <c:showPercent val="0"/>
          <c:showBubbleSize val="0"/>
        </c:dLbls>
        <c:gapWidth val="30"/>
        <c:axId val="137128960"/>
        <c:axId val="137155712"/>
      </c:barChart>
      <c:catAx>
        <c:axId val="1371289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Aufgaben</a:t>
                </a:r>
              </a:p>
            </c:rich>
          </c:tx>
          <c:layout>
            <c:manualLayout>
              <c:xMode val="edge"/>
              <c:yMode val="edge"/>
              <c:x val="0.52036433448124908"/>
              <c:y val="0.94627763682282184"/>
            </c:manualLayout>
          </c:layout>
          <c:overlay val="0"/>
          <c:spPr>
            <a:noFill/>
            <a:ln w="25400">
              <a:noFill/>
            </a:ln>
          </c:spPr>
        </c:title>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800" b="0" i="0" u="none" strike="noStrike" baseline="0">
                <a:solidFill>
                  <a:srgbClr val="000000"/>
                </a:solidFill>
                <a:latin typeface="Arial Narrow" panose="020B0606020202030204" pitchFamily="34" charset="0"/>
                <a:ea typeface="Arial"/>
                <a:cs typeface="Arial"/>
              </a:defRPr>
            </a:pPr>
            <a:endParaRPr lang="de-DE"/>
          </a:p>
        </c:txPr>
        <c:crossAx val="137155712"/>
        <c:crosses val="autoZero"/>
        <c:auto val="1"/>
        <c:lblAlgn val="ctr"/>
        <c:lblOffset val="100"/>
        <c:tickLblSkip val="1"/>
        <c:tickMarkSkip val="1"/>
        <c:noMultiLvlLbl val="0"/>
      </c:catAx>
      <c:valAx>
        <c:axId val="137155712"/>
        <c:scaling>
          <c:orientation val="minMax"/>
          <c:max val="1"/>
        </c:scaling>
        <c:delete val="0"/>
        <c:axPos val="l"/>
        <c:majorGridlines>
          <c:spPr>
            <a:ln w="12700">
              <a:solidFill>
                <a:srgbClr val="80808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Erfüllungsprozentsätze</a:t>
                </a:r>
              </a:p>
            </c:rich>
          </c:tx>
          <c:layout>
            <c:manualLayout>
              <c:xMode val="edge"/>
              <c:yMode val="edge"/>
              <c:x val="6.7567947859269555E-3"/>
              <c:y val="0.16283902012248466"/>
            </c:manualLayout>
          </c:layout>
          <c:overlay val="0"/>
          <c:spPr>
            <a:noFill/>
            <a:ln w="25400">
              <a:noFill/>
            </a:ln>
          </c:spPr>
        </c:title>
        <c:numFmt formatCode="0%" sourceLinked="1"/>
        <c:majorTickMark val="out"/>
        <c:minorTickMark val="none"/>
        <c:tickLblPos val="nextTo"/>
        <c:spPr>
          <a:ln w="3175">
            <a:solidFill>
              <a:schemeClr val="bg1">
                <a:lumMod val="50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37128960"/>
        <c:crosses val="autoZero"/>
        <c:crossBetween val="between"/>
        <c:majorUnit val="0.2"/>
      </c:valAx>
      <c:spPr>
        <a:noFill/>
        <a:ln w="12700">
          <a:solidFill>
            <a:srgbClr val="808080"/>
          </a:solidFill>
          <a:prstDash val="solid"/>
        </a:ln>
      </c:spPr>
    </c:plotArea>
    <c:plotVisOnly val="1"/>
    <c:dispBlanksAs val="gap"/>
    <c:showDLblsOverMax val="0"/>
  </c:chart>
  <c:spPr>
    <a:noFill/>
    <a:ln w="3175">
      <a:solidFill>
        <a:schemeClr val="tx1">
          <a:lumMod val="85000"/>
          <a:lumOff val="15000"/>
        </a:schemeClr>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in den Anforderungsbereichen gesamt</a:t>
            </a:r>
          </a:p>
        </c:rich>
      </c:tx>
      <c:layout>
        <c:manualLayout>
          <c:xMode val="edge"/>
          <c:yMode val="edge"/>
          <c:x val="0.13005041101585224"/>
          <c:y val="2.768166089965398E-2"/>
        </c:manualLayout>
      </c:layout>
      <c:overlay val="0"/>
    </c:title>
    <c:autoTitleDeleted val="0"/>
    <c:plotArea>
      <c:layout>
        <c:manualLayout>
          <c:layoutTarget val="inner"/>
          <c:xMode val="edge"/>
          <c:yMode val="edge"/>
          <c:x val="0.16135280591742329"/>
          <c:y val="0.16365020116430082"/>
          <c:w val="0.80508495905153243"/>
          <c:h val="0.65018445358690025"/>
        </c:manualLayout>
      </c:layout>
      <c:barChart>
        <c:barDir val="col"/>
        <c:grouping val="clustered"/>
        <c:varyColors val="0"/>
        <c:ser>
          <c:idx val="0"/>
          <c:order val="0"/>
          <c:spPr>
            <a:solidFill>
              <a:srgbClr val="FFC000"/>
            </a:solidFill>
            <a:ln>
              <a:solidFill>
                <a:schemeClr val="tx1"/>
              </a:solidFill>
            </a:ln>
          </c:spPr>
          <c:invertIfNegative val="0"/>
          <c:dPt>
            <c:idx val="1"/>
            <c:invertIfNegative val="0"/>
            <c:bubble3D val="0"/>
            <c:spPr>
              <a:solidFill>
                <a:srgbClr val="009900"/>
              </a:solidFill>
              <a:ln>
                <a:solidFill>
                  <a:schemeClr val="tx1"/>
                </a:solidFill>
              </a:ln>
            </c:spPr>
            <c:extLst>
              <c:ext xmlns:c16="http://schemas.microsoft.com/office/drawing/2014/chart" uri="{C3380CC4-5D6E-409C-BE32-E72D297353CC}">
                <c16:uniqueId val="{00000001-DCC5-4929-8E21-509D433359A0}"/>
              </c:ext>
            </c:extLst>
          </c:dPt>
          <c:dPt>
            <c:idx val="2"/>
            <c:invertIfNegative val="0"/>
            <c:bubble3D val="0"/>
            <c:spPr>
              <a:solidFill>
                <a:srgbClr val="FF0000"/>
              </a:solidFill>
              <a:ln>
                <a:solidFill>
                  <a:schemeClr val="tx1"/>
                </a:solidFill>
              </a:ln>
            </c:spPr>
            <c:extLst>
              <c:ext xmlns:c16="http://schemas.microsoft.com/office/drawing/2014/chart" uri="{C3380CC4-5D6E-409C-BE32-E72D297353CC}">
                <c16:uniqueId val="{00000003-DCC5-4929-8E21-509D433359A0}"/>
              </c:ext>
            </c:extLst>
          </c:dPt>
          <c:dLbls>
            <c:spPr>
              <a:noFill/>
              <a:ln>
                <a:noFill/>
              </a:ln>
              <a:effectLst/>
            </c:spPr>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 K'!$C$28:$C$30</c:f>
              <c:strCache>
                <c:ptCount val="3"/>
                <c:pt idx="0">
                  <c:v>AFB I</c:v>
                </c:pt>
                <c:pt idx="1">
                  <c:v>AFB II</c:v>
                </c:pt>
                <c:pt idx="2">
                  <c:v>AFB III</c:v>
                </c:pt>
              </c:strCache>
            </c:strRef>
          </c:cat>
          <c:val>
            <c:numRef>
              <c:f>'Dat K'!$D$28:$D$30</c:f>
              <c:numCache>
                <c:formatCode>0%</c:formatCode>
                <c:ptCount val="3"/>
                <c:pt idx="0">
                  <c:v>0</c:v>
                </c:pt>
                <c:pt idx="1">
                  <c:v>0</c:v>
                </c:pt>
                <c:pt idx="2">
                  <c:v>0</c:v>
                </c:pt>
              </c:numCache>
            </c:numRef>
          </c:val>
          <c:extLst>
            <c:ext xmlns:c16="http://schemas.microsoft.com/office/drawing/2014/chart" uri="{C3380CC4-5D6E-409C-BE32-E72D297353CC}">
              <c16:uniqueId val="{00000004-DCC5-4929-8E21-509D433359A0}"/>
            </c:ext>
          </c:extLst>
        </c:ser>
        <c:dLbls>
          <c:showLegendKey val="0"/>
          <c:showVal val="0"/>
          <c:showCatName val="0"/>
          <c:showSerName val="0"/>
          <c:showPercent val="0"/>
          <c:showBubbleSize val="0"/>
        </c:dLbls>
        <c:gapWidth val="150"/>
        <c:axId val="137193344"/>
        <c:axId val="137195520"/>
      </c:barChart>
      <c:catAx>
        <c:axId val="137193344"/>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Anforderungsbereiche</a:t>
                </a:r>
              </a:p>
            </c:rich>
          </c:tx>
          <c:layout/>
          <c:overlay val="0"/>
        </c:title>
        <c:numFmt formatCode="General"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37195520"/>
        <c:crosses val="autoZero"/>
        <c:auto val="1"/>
        <c:lblAlgn val="ctr"/>
        <c:lblOffset val="100"/>
        <c:noMultiLvlLbl val="0"/>
      </c:catAx>
      <c:valAx>
        <c:axId val="13719552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layout/>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37193344"/>
        <c:crosses val="autoZero"/>
        <c:crossBetween val="between"/>
        <c:majorUnit val="0.2"/>
      </c:valAx>
      <c:spPr>
        <a:ln w="12700" cap="flat">
          <a:solidFill>
            <a:schemeClr val="bg1">
              <a:lumMod val="50000"/>
            </a:schemeClr>
          </a:solidFill>
        </a:ln>
      </c:spPr>
    </c:plotArea>
    <c:plotVisOnly val="1"/>
    <c:dispBlanksAs val="gap"/>
    <c:showDLblsOverMax val="0"/>
  </c:chart>
  <c:spPr>
    <a:ln cap="rnd"/>
  </c:spPr>
  <c:printSettings>
    <c:headerFooter/>
    <c:pageMargins b="0.31496062992125984" l="0.39370078740157483" r="0.39370078740157483" t="0.3937007874015748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in den Kompetenzbereichen gesamt</a:t>
            </a:r>
          </a:p>
        </c:rich>
      </c:tx>
      <c:layout/>
      <c:overlay val="0"/>
    </c:title>
    <c:autoTitleDeleted val="0"/>
    <c:plotArea>
      <c:layout>
        <c:manualLayout>
          <c:layoutTarget val="inner"/>
          <c:xMode val="edge"/>
          <c:yMode val="edge"/>
          <c:x val="0.14406155872582349"/>
          <c:y val="0.15448619555466958"/>
          <c:w val="0.82538280500915251"/>
          <c:h val="0.56925382601052887"/>
        </c:manualLayout>
      </c:layout>
      <c:barChart>
        <c:barDir val="col"/>
        <c:grouping val="clustered"/>
        <c:varyColors val="0"/>
        <c:ser>
          <c:idx val="0"/>
          <c:order val="0"/>
          <c:spPr>
            <a:ln>
              <a:solidFill>
                <a:schemeClr val="tx1">
                  <a:lumMod val="85000"/>
                  <a:lumOff val="15000"/>
                </a:schemeClr>
              </a:solidFill>
            </a:ln>
          </c:spPr>
          <c:invertIfNegative val="0"/>
          <c:dPt>
            <c:idx val="0"/>
            <c:invertIfNegative val="0"/>
            <c:bubble3D val="0"/>
            <c:spPr>
              <a:solidFill>
                <a:srgbClr val="FFFF99"/>
              </a:solidFill>
              <a:ln>
                <a:solidFill>
                  <a:schemeClr val="tx1">
                    <a:lumMod val="85000"/>
                    <a:lumOff val="15000"/>
                  </a:schemeClr>
                </a:solidFill>
              </a:ln>
            </c:spPr>
            <c:extLst>
              <c:ext xmlns:c16="http://schemas.microsoft.com/office/drawing/2014/chart" uri="{C3380CC4-5D6E-409C-BE32-E72D297353CC}">
                <c16:uniqueId val="{00000001-3F21-4A2B-A1E5-6783C5A537FF}"/>
              </c:ext>
            </c:extLst>
          </c:dPt>
          <c:dPt>
            <c:idx val="1"/>
            <c:invertIfNegative val="0"/>
            <c:bubble3D val="0"/>
            <c:spPr>
              <a:solidFill>
                <a:srgbClr val="99CCFF"/>
              </a:solidFill>
              <a:ln>
                <a:solidFill>
                  <a:schemeClr val="tx1">
                    <a:lumMod val="85000"/>
                    <a:lumOff val="15000"/>
                  </a:schemeClr>
                </a:solidFill>
              </a:ln>
            </c:spPr>
            <c:extLst>
              <c:ext xmlns:c16="http://schemas.microsoft.com/office/drawing/2014/chart" uri="{C3380CC4-5D6E-409C-BE32-E72D297353CC}">
                <c16:uniqueId val="{00000003-3F21-4A2B-A1E5-6783C5A537FF}"/>
              </c:ext>
            </c:extLst>
          </c:dPt>
          <c:dPt>
            <c:idx val="2"/>
            <c:invertIfNegative val="0"/>
            <c:bubble3D val="0"/>
            <c:spPr>
              <a:solidFill>
                <a:srgbClr val="CCFFCC"/>
              </a:solidFill>
              <a:ln>
                <a:solidFill>
                  <a:schemeClr val="tx1">
                    <a:lumMod val="85000"/>
                    <a:lumOff val="15000"/>
                  </a:schemeClr>
                </a:solidFill>
              </a:ln>
            </c:spPr>
            <c:extLst>
              <c:ext xmlns:c16="http://schemas.microsoft.com/office/drawing/2014/chart" uri="{C3380CC4-5D6E-409C-BE32-E72D297353CC}">
                <c16:uniqueId val="{00000005-3F21-4A2B-A1E5-6783C5A537FF}"/>
              </c:ext>
            </c:extLst>
          </c:dPt>
          <c:dPt>
            <c:idx val="3"/>
            <c:invertIfNegative val="0"/>
            <c:bubble3D val="0"/>
            <c:spPr>
              <a:solidFill>
                <a:schemeClr val="accent4">
                  <a:lumMod val="60000"/>
                  <a:lumOff val="40000"/>
                </a:schemeClr>
              </a:solidFill>
              <a:ln>
                <a:solidFill>
                  <a:schemeClr val="tx1">
                    <a:lumMod val="85000"/>
                    <a:lumOff val="15000"/>
                  </a:schemeClr>
                </a:solidFill>
              </a:ln>
            </c:spPr>
            <c:extLst>
              <c:ext xmlns:c16="http://schemas.microsoft.com/office/drawing/2014/chart" uri="{C3380CC4-5D6E-409C-BE32-E72D297353CC}">
                <c16:uniqueId val="{00000007-3F21-4A2B-A1E5-6783C5A537FF}"/>
              </c:ext>
            </c:extLst>
          </c:dPt>
          <c:dLbls>
            <c:spPr>
              <a:noFill/>
              <a:ln>
                <a:noFill/>
              </a:ln>
              <a:effectLst/>
            </c:spPr>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'Dat K'!$D$119:$E$122</c:f>
              <c:multiLvlStrCache>
                <c:ptCount val="4"/>
                <c:lvl>
                  <c:pt idx="0">
                    <c:v>Aufg: 1a-e, 2, 3, 5a-c</c:v>
                  </c:pt>
                  <c:pt idx="1">
                    <c:v>Aufg: 7, 8a, 9a-c</c:v>
                  </c:pt>
                  <c:pt idx="2">
                    <c:v>Aufg: 4, 10, 11</c:v>
                  </c:pt>
                  <c:pt idx="3">
                    <c:v>Aufg: 6a, 6b, 8b, 8c</c:v>
                  </c:pt>
                </c:lvl>
                <c:lvl>
                  <c:pt idx="0">
                    <c:v>Zahlen und
Operationen</c:v>
                  </c:pt>
                  <c:pt idx="1">
                    <c:v>Raum und
Form</c:v>
                  </c:pt>
                  <c:pt idx="2">
                    <c:v>Größen und
Messen</c:v>
                  </c:pt>
                  <c:pt idx="3">
                    <c:v>Daten, Häufigkeit und 
Wahrscheinlichkeit</c:v>
                  </c:pt>
                </c:lvl>
              </c:multiLvlStrCache>
            </c:multiLvlStrRef>
          </c:cat>
          <c:val>
            <c:numRef>
              <c:f>'Dat K'!$F$119:$F$122</c:f>
              <c:numCache>
                <c:formatCode>0%</c:formatCode>
                <c:ptCount val="4"/>
                <c:pt idx="0">
                  <c:v>0</c:v>
                </c:pt>
                <c:pt idx="1">
                  <c:v>0</c:v>
                </c:pt>
                <c:pt idx="2">
                  <c:v>0</c:v>
                </c:pt>
                <c:pt idx="3">
                  <c:v>0</c:v>
                </c:pt>
              </c:numCache>
            </c:numRef>
          </c:val>
          <c:extLst>
            <c:ext xmlns:c16="http://schemas.microsoft.com/office/drawing/2014/chart" uri="{C3380CC4-5D6E-409C-BE32-E72D297353CC}">
              <c16:uniqueId val="{00000008-3F21-4A2B-A1E5-6783C5A537FF}"/>
            </c:ext>
          </c:extLst>
        </c:ser>
        <c:dLbls>
          <c:showLegendKey val="0"/>
          <c:showVal val="0"/>
          <c:showCatName val="0"/>
          <c:showSerName val="0"/>
          <c:showPercent val="0"/>
          <c:showBubbleSize val="0"/>
        </c:dLbls>
        <c:gapWidth val="150"/>
        <c:axId val="137242496"/>
        <c:axId val="137248768"/>
      </c:barChart>
      <c:catAx>
        <c:axId val="137242496"/>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layout/>
          <c:overlay val="0"/>
        </c:title>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37248768"/>
        <c:crosses val="autoZero"/>
        <c:auto val="1"/>
        <c:lblAlgn val="ctr"/>
        <c:lblOffset val="100"/>
        <c:noMultiLvlLbl val="0"/>
      </c:catAx>
      <c:valAx>
        <c:axId val="137248768"/>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layout>
            <c:manualLayout>
              <c:xMode val="edge"/>
              <c:yMode val="edge"/>
              <c:x val="2.0585642757096678E-2"/>
              <c:y val="0.17082754183920335"/>
            </c:manualLayout>
          </c:layout>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37242496"/>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Erfüllung</a:t>
            </a:r>
            <a:r>
              <a:rPr lang="en-US" sz="1100" baseline="0">
                <a:latin typeface="Arial" panose="020B0604020202020204" pitchFamily="34" charset="0"/>
                <a:cs typeface="Arial" panose="020B0604020202020204" pitchFamily="34" charset="0"/>
              </a:rPr>
              <a:t> in den prozessbezogenen Teilkompetenzen</a:t>
            </a:r>
            <a:endParaRPr lang="en-US" sz="1100">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0.15326618547681539"/>
          <c:y val="0.15462957891133172"/>
          <c:w val="0.81617825896762908"/>
          <c:h val="0.60266894899007184"/>
        </c:manualLayout>
      </c:layout>
      <c:barChart>
        <c:barDir val="col"/>
        <c:grouping val="clustered"/>
        <c:varyColors val="0"/>
        <c:ser>
          <c:idx val="0"/>
          <c:order val="0"/>
          <c:spPr>
            <a:ln>
              <a:solidFill>
                <a:schemeClr val="tx1"/>
              </a:solidFill>
            </a:ln>
          </c:spPr>
          <c:invertIfNegative val="0"/>
          <c:dPt>
            <c:idx val="0"/>
            <c:invertIfNegative val="0"/>
            <c:bubble3D val="0"/>
            <c:spPr>
              <a:pattFill prst="pct5">
                <a:fgClr>
                  <a:schemeClr val="tx1"/>
                </a:fgClr>
                <a:bgClr>
                  <a:schemeClr val="bg1"/>
                </a:bgClr>
              </a:pattFill>
              <a:ln>
                <a:solidFill>
                  <a:schemeClr val="tx1"/>
                </a:solidFill>
              </a:ln>
            </c:spPr>
            <c:extLst>
              <c:ext xmlns:c16="http://schemas.microsoft.com/office/drawing/2014/chart" uri="{C3380CC4-5D6E-409C-BE32-E72D297353CC}">
                <c16:uniqueId val="{00000001-C7F5-4824-966C-218EC87EA1E2}"/>
              </c:ext>
            </c:extLst>
          </c:dPt>
          <c:dPt>
            <c:idx val="1"/>
            <c:invertIfNegative val="0"/>
            <c:bubble3D val="0"/>
            <c:spPr>
              <a:pattFill prst="openDmnd">
                <a:fgClr>
                  <a:schemeClr val="tx1"/>
                </a:fgClr>
                <a:bgClr>
                  <a:schemeClr val="bg1"/>
                </a:bgClr>
              </a:pattFill>
              <a:ln>
                <a:solidFill>
                  <a:schemeClr val="tx1"/>
                </a:solidFill>
              </a:ln>
            </c:spPr>
            <c:extLst>
              <c:ext xmlns:c16="http://schemas.microsoft.com/office/drawing/2014/chart" uri="{C3380CC4-5D6E-409C-BE32-E72D297353CC}">
                <c16:uniqueId val="{00000003-C7F5-4824-966C-218EC87EA1E2}"/>
              </c:ext>
            </c:extLst>
          </c:dPt>
          <c:dPt>
            <c:idx val="2"/>
            <c:invertIfNegative val="0"/>
            <c:bubble3D val="0"/>
            <c:spPr>
              <a:pattFill prst="ltUpDiag">
                <a:fgClr>
                  <a:schemeClr val="tx1"/>
                </a:fgClr>
                <a:bgClr>
                  <a:schemeClr val="bg1"/>
                </a:bgClr>
              </a:pattFill>
              <a:ln>
                <a:solidFill>
                  <a:schemeClr val="tx1"/>
                </a:solidFill>
              </a:ln>
            </c:spPr>
            <c:extLst>
              <c:ext xmlns:c16="http://schemas.microsoft.com/office/drawing/2014/chart" uri="{C3380CC4-5D6E-409C-BE32-E72D297353CC}">
                <c16:uniqueId val="{00000005-C7F5-4824-966C-218EC87EA1E2}"/>
              </c:ext>
            </c:extLst>
          </c:dPt>
          <c:dLbls>
            <c:spPr>
              <a:noFill/>
              <a:ln>
                <a:noFill/>
              </a:ln>
              <a:effectLst/>
            </c:spPr>
            <c:txPr>
              <a:bodyPr/>
              <a:lstStyle/>
              <a:p>
                <a:pPr>
                  <a:defRPr>
                    <a:latin typeface="Arial" panose="020B0604020202020204" pitchFamily="34" charset="0"/>
                    <a:cs typeface="Arial" panose="020B060402020202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'Dat K'!$D$125:$E$127</c:f>
              <c:multiLvlStrCache>
                <c:ptCount val="3"/>
                <c:lvl>
                  <c:pt idx="0">
                    <c:v>Aufg: 5c, 9c, 11</c:v>
                  </c:pt>
                  <c:pt idx="1">
                    <c:v>Aufg: 5c</c:v>
                  </c:pt>
                  <c:pt idx="2">
                    <c:v>Aufg: 8c, 9b, 6a, 6b</c:v>
                  </c:pt>
                </c:lvl>
                <c:lvl>
                  <c:pt idx="0">
                    <c:v>Problemlösen</c:v>
                  </c:pt>
                  <c:pt idx="1">
                    <c:v>Kommunizieren und Argumentieren</c:v>
                  </c:pt>
                  <c:pt idx="2">
                    <c:v>Modellieren</c:v>
                  </c:pt>
                </c:lvl>
              </c:multiLvlStrCache>
            </c:multiLvlStrRef>
          </c:cat>
          <c:val>
            <c:numRef>
              <c:f>'Dat K'!$F$125:$F$127</c:f>
              <c:numCache>
                <c:formatCode>0%</c:formatCode>
                <c:ptCount val="3"/>
                <c:pt idx="0">
                  <c:v>0</c:v>
                </c:pt>
                <c:pt idx="1">
                  <c:v>0</c:v>
                </c:pt>
                <c:pt idx="2">
                  <c:v>0</c:v>
                </c:pt>
              </c:numCache>
            </c:numRef>
          </c:val>
          <c:extLst>
            <c:ext xmlns:c16="http://schemas.microsoft.com/office/drawing/2014/chart" uri="{C3380CC4-5D6E-409C-BE32-E72D297353CC}">
              <c16:uniqueId val="{00000006-C7F5-4824-966C-218EC87EA1E2}"/>
            </c:ext>
          </c:extLst>
        </c:ser>
        <c:dLbls>
          <c:showLegendKey val="0"/>
          <c:showVal val="0"/>
          <c:showCatName val="0"/>
          <c:showSerName val="0"/>
          <c:showPercent val="0"/>
          <c:showBubbleSize val="0"/>
        </c:dLbls>
        <c:gapWidth val="150"/>
        <c:axId val="137275264"/>
        <c:axId val="137276800"/>
      </c:barChart>
      <c:catAx>
        <c:axId val="137275264"/>
        <c:scaling>
          <c:orientation val="minMax"/>
        </c:scaling>
        <c:delete val="0"/>
        <c:axPos val="b"/>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37276800"/>
        <c:crosses val="autoZero"/>
        <c:auto val="1"/>
        <c:lblAlgn val="ctr"/>
        <c:lblOffset val="100"/>
        <c:noMultiLvlLbl val="0"/>
      </c:catAx>
      <c:valAx>
        <c:axId val="137276800"/>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layout>
            <c:manualLayout>
              <c:xMode val="edge"/>
              <c:yMode val="edge"/>
              <c:x val="1.2807282472931851E-3"/>
              <c:y val="0.25005279374403144"/>
            </c:manualLayout>
          </c:layout>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37275264"/>
        <c:crosses val="autoZero"/>
        <c:crossBetween val="between"/>
        <c:majorUnit val="0.2"/>
      </c:valAx>
      <c:spPr>
        <a:ln>
          <a:solidFill>
            <a:schemeClr val="bg1">
              <a:lumMod val="50000"/>
            </a:schemeClr>
          </a:solidFill>
        </a:ln>
      </c:spPr>
    </c:plotArea>
    <c:plotVisOnly val="1"/>
    <c:dispBlanksAs val="gap"/>
    <c:showDLblsOverMax val="0"/>
  </c:chart>
  <c:spPr>
    <a:ln>
      <a:solidFill>
        <a:schemeClr val="tx1">
          <a:lumMod val="85000"/>
          <a:lumOff val="15000"/>
        </a:schemeClr>
      </a:solidFill>
    </a:ln>
  </c:spPr>
  <c:printSettings>
    <c:headerFooter/>
    <c:pageMargins b="0.78740157499999996" l="0.7" r="0.7" t="0.78740157499999996" header="0.3" footer="0.3"/>
    <c:pageSetup paperSize="9" orientation="portrait"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42183</xdr:rowOff>
    </xdr:from>
    <xdr:to>
      <xdr:col>12</xdr:col>
      <xdr:colOff>772886</xdr:colOff>
      <xdr:row>19</xdr:row>
      <xdr:rowOff>70757</xdr:rowOff>
    </xdr:to>
    <xdr:grpSp>
      <xdr:nvGrpSpPr>
        <xdr:cNvPr id="19" name="Gruppieren 18"/>
        <xdr:cNvGrpSpPr/>
      </xdr:nvGrpSpPr>
      <xdr:grpSpPr>
        <a:xfrm>
          <a:off x="0" y="299358"/>
          <a:ext cx="9202511" cy="3428999"/>
          <a:chOff x="16328" y="307522"/>
          <a:chExt cx="9154886" cy="3430360"/>
        </a:xfrm>
      </xdr:grpSpPr>
      <xdr:grpSp>
        <xdr:nvGrpSpPr>
          <xdr:cNvPr id="18" name="Gruppieren 17"/>
          <xdr:cNvGrpSpPr/>
        </xdr:nvGrpSpPr>
        <xdr:grpSpPr>
          <a:xfrm>
            <a:off x="806736" y="3083132"/>
            <a:ext cx="8206636" cy="487385"/>
            <a:chOff x="806736" y="3094018"/>
            <a:chExt cx="8206636" cy="487385"/>
          </a:xfrm>
        </xdr:grpSpPr>
        <xdr:sp macro="" textlink="">
          <xdr:nvSpPr>
            <xdr:cNvPr id="13" name="Rechteck 12"/>
            <xdr:cNvSpPr/>
          </xdr:nvSpPr>
          <xdr:spPr>
            <a:xfrm>
              <a:off x="7562450" y="3094018"/>
              <a:ext cx="1450922" cy="48577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4" name="Rechteck 13"/>
            <xdr:cNvSpPr/>
          </xdr:nvSpPr>
          <xdr:spPr>
            <a:xfrm>
              <a:off x="5685974" y="3095628"/>
              <a:ext cx="1816076" cy="485775"/>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5" name="Rechteck 14"/>
            <xdr:cNvSpPr/>
          </xdr:nvSpPr>
          <xdr:spPr>
            <a:xfrm>
              <a:off x="4552821" y="3095385"/>
              <a:ext cx="1084669" cy="485775"/>
            </a:xfrm>
            <a:prstGeom prst="rect">
              <a:avLst/>
            </a:prstGeom>
            <a:solidFill>
              <a:srgbClr val="99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6" name="Rechteck 15"/>
            <xdr:cNvSpPr/>
          </xdr:nvSpPr>
          <xdr:spPr>
            <a:xfrm>
              <a:off x="806736" y="3095385"/>
              <a:ext cx="3699950" cy="485775"/>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aphicFrame macro="">
        <xdr:nvGraphicFramePr>
          <xdr:cNvPr id="2" name="Diagramm 238"/>
          <xdr:cNvGraphicFramePr>
            <a:graphicFrameLocks/>
          </xdr:cNvGraphicFramePr>
        </xdr:nvGraphicFramePr>
        <xdr:xfrm>
          <a:off x="16328" y="307522"/>
          <a:ext cx="9154886" cy="343036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2</xdr:col>
      <xdr:colOff>522941</xdr:colOff>
      <xdr:row>42</xdr:row>
      <xdr:rowOff>147171</xdr:rowOff>
    </xdr:from>
    <xdr:to>
      <xdr:col>9</xdr:col>
      <xdr:colOff>298264</xdr:colOff>
      <xdr:row>57</xdr:row>
      <xdr:rowOff>42396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380439</xdr:colOff>
      <xdr:row>58</xdr:row>
      <xdr:rowOff>124945</xdr:rowOff>
    </xdr:from>
    <xdr:to>
      <xdr:col>10</xdr:col>
      <xdr:colOff>323289</xdr:colOff>
      <xdr:row>73</xdr:row>
      <xdr:rowOff>26520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79375</xdr:rowOff>
    </xdr:from>
    <xdr:to>
      <xdr:col>7</xdr:col>
      <xdr:colOff>28574</xdr:colOff>
      <xdr:row>40</xdr:row>
      <xdr:rowOff>95250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70"/>
  <sheetViews>
    <sheetView showGridLines="0" tabSelected="1" zoomScale="115" zoomScaleNormal="115" workbookViewId="0">
      <selection activeCell="B11" sqref="B11"/>
    </sheetView>
  </sheetViews>
  <sheetFormatPr baseColWidth="10" defaultColWidth="11.42578125" defaultRowHeight="15" x14ac:dyDescent="0.25"/>
  <cols>
    <col min="1" max="1" width="3.7109375" style="106" bestFit="1" customWidth="1"/>
    <col min="2" max="2" width="18" style="92" customWidth="1"/>
    <col min="3" max="3" width="3.28515625" style="92" hidden="1" customWidth="1"/>
    <col min="4" max="25" width="4.85546875" style="92" customWidth="1"/>
    <col min="26" max="27" width="3.7109375" style="92" customWidth="1"/>
    <col min="28" max="16384" width="11.42578125" style="92"/>
  </cols>
  <sheetData>
    <row r="1" spans="1:27" ht="21" x14ac:dyDescent="0.35">
      <c r="A1" s="112" t="s">
        <v>103</v>
      </c>
      <c r="B1" s="104"/>
      <c r="C1" s="104"/>
      <c r="D1" s="104"/>
      <c r="E1" s="104"/>
      <c r="F1" s="104"/>
      <c r="G1" s="104"/>
      <c r="H1" s="104"/>
      <c r="I1" s="104"/>
      <c r="J1" s="104"/>
      <c r="K1" s="104"/>
      <c r="L1" s="105"/>
      <c r="M1" s="105"/>
    </row>
    <row r="2" spans="1:27" ht="4.5" customHeight="1" thickBot="1" x14ac:dyDescent="0.3"/>
    <row r="3" spans="1:27" ht="17.25" thickTop="1" thickBot="1" x14ac:dyDescent="0.3">
      <c r="A3" s="107"/>
      <c r="B3" s="108"/>
      <c r="C3" s="108"/>
      <c r="D3" s="114" t="s">
        <v>0</v>
      </c>
      <c r="E3" s="120"/>
      <c r="F3" s="44"/>
      <c r="G3" s="44"/>
      <c r="H3" s="44"/>
      <c r="I3" s="113"/>
      <c r="J3" s="113"/>
      <c r="K3" s="113"/>
      <c r="L3" s="114"/>
      <c r="M3" s="115" t="s">
        <v>29</v>
      </c>
      <c r="N3" s="116" t="str">
        <f>IF(COUNTBLANK(Z11:Z40)=30,"",(COUNT(Z11:Z40)))</f>
        <v/>
      </c>
      <c r="O3" s="108"/>
      <c r="Q3" s="109"/>
      <c r="R3" s="109"/>
      <c r="S3" s="109"/>
      <c r="T3" s="109"/>
      <c r="U3" s="108"/>
      <c r="V3" s="108"/>
      <c r="W3" s="108"/>
      <c r="X3" s="108"/>
      <c r="Y3" s="108"/>
      <c r="Z3" s="108"/>
    </row>
    <row r="4" spans="1:27" ht="5.25" customHeight="1" thickTop="1" x14ac:dyDescent="0.25">
      <c r="A4" s="107"/>
      <c r="B4" s="108"/>
      <c r="C4" s="108"/>
      <c r="D4" s="44"/>
      <c r="E4" s="44"/>
      <c r="F4" s="44"/>
      <c r="G4" s="44"/>
      <c r="H4" s="44"/>
      <c r="I4" s="44"/>
      <c r="J4" s="44"/>
      <c r="K4" s="44"/>
      <c r="L4" s="44"/>
      <c r="M4" s="44"/>
      <c r="N4" s="44"/>
      <c r="O4" s="108"/>
      <c r="P4" s="108"/>
      <c r="Q4" s="108"/>
      <c r="R4" s="108"/>
      <c r="S4" s="108"/>
      <c r="T4" s="108"/>
      <c r="U4" s="108"/>
      <c r="V4" s="108"/>
      <c r="W4" s="108"/>
      <c r="X4" s="108"/>
      <c r="Y4" s="108"/>
      <c r="Z4" s="108"/>
    </row>
    <row r="5" spans="1:27" s="191" customFormat="1" ht="12" customHeight="1" x14ac:dyDescent="0.2">
      <c r="A5" s="181"/>
      <c r="B5" s="249" t="s">
        <v>64</v>
      </c>
      <c r="C5" s="182"/>
      <c r="D5" s="301" t="s">
        <v>2</v>
      </c>
      <c r="E5" s="302"/>
      <c r="F5" s="302"/>
      <c r="G5" s="302"/>
      <c r="H5" s="302"/>
      <c r="I5" s="302"/>
      <c r="J5" s="303"/>
      <c r="K5" s="202" t="s">
        <v>24</v>
      </c>
      <c r="L5" s="301" t="s">
        <v>2</v>
      </c>
      <c r="M5" s="302"/>
      <c r="N5" s="303"/>
      <c r="O5" s="304" t="s">
        <v>3</v>
      </c>
      <c r="P5" s="305"/>
      <c r="Q5" s="306" t="s">
        <v>1</v>
      </c>
      <c r="R5" s="307"/>
      <c r="S5" s="308" t="s">
        <v>3</v>
      </c>
      <c r="T5" s="309"/>
      <c r="U5" s="310" t="s">
        <v>1</v>
      </c>
      <c r="V5" s="306"/>
      <c r="W5" s="307"/>
      <c r="X5" s="311" t="s">
        <v>24</v>
      </c>
      <c r="Y5" s="312"/>
      <c r="Z5" s="276" t="s">
        <v>15</v>
      </c>
      <c r="AA5" s="276" t="s">
        <v>81</v>
      </c>
    </row>
    <row r="6" spans="1:27" s="191" customFormat="1" ht="12" customHeight="1" x14ac:dyDescent="0.2">
      <c r="A6" s="282" t="s">
        <v>135</v>
      </c>
      <c r="B6" s="282"/>
      <c r="C6" s="238"/>
      <c r="D6" s="203" t="s">
        <v>4</v>
      </c>
      <c r="E6" s="204" t="s">
        <v>5</v>
      </c>
      <c r="F6" s="204" t="s">
        <v>6</v>
      </c>
      <c r="G6" s="223" t="s">
        <v>7</v>
      </c>
      <c r="H6" s="223" t="s">
        <v>30</v>
      </c>
      <c r="I6" s="207">
        <v>2</v>
      </c>
      <c r="J6" s="207">
        <v>3</v>
      </c>
      <c r="K6" s="207">
        <v>4</v>
      </c>
      <c r="L6" s="218" t="s">
        <v>104</v>
      </c>
      <c r="M6" s="204" t="s">
        <v>105</v>
      </c>
      <c r="N6" s="205" t="s">
        <v>106</v>
      </c>
      <c r="O6" s="203" t="s">
        <v>107</v>
      </c>
      <c r="P6" s="223" t="s">
        <v>108</v>
      </c>
      <c r="Q6" s="207">
        <v>7</v>
      </c>
      <c r="R6" s="218" t="s">
        <v>27</v>
      </c>
      <c r="S6" s="204" t="s">
        <v>28</v>
      </c>
      <c r="T6" s="205" t="s">
        <v>112</v>
      </c>
      <c r="U6" s="203" t="s">
        <v>111</v>
      </c>
      <c r="V6" s="204" t="s">
        <v>110</v>
      </c>
      <c r="W6" s="223" t="s">
        <v>109</v>
      </c>
      <c r="X6" s="207">
        <v>10</v>
      </c>
      <c r="Y6" s="206">
        <v>11</v>
      </c>
      <c r="Z6" s="277"/>
      <c r="AA6" s="277"/>
    </row>
    <row r="7" spans="1:27" s="44" customFormat="1" ht="78.75" customHeight="1" x14ac:dyDescent="0.25">
      <c r="A7" s="282"/>
      <c r="B7" s="282"/>
      <c r="C7" s="238"/>
      <c r="D7" s="123" t="s">
        <v>113</v>
      </c>
      <c r="E7" s="124" t="s">
        <v>114</v>
      </c>
      <c r="F7" s="124" t="s">
        <v>115</v>
      </c>
      <c r="G7" s="224" t="s">
        <v>116</v>
      </c>
      <c r="H7" s="224" t="s">
        <v>117</v>
      </c>
      <c r="I7" s="127" t="s">
        <v>118</v>
      </c>
      <c r="J7" s="127" t="s">
        <v>119</v>
      </c>
      <c r="K7" s="127" t="s">
        <v>120</v>
      </c>
      <c r="L7" s="219" t="s">
        <v>121</v>
      </c>
      <c r="M7" s="124" t="s">
        <v>122</v>
      </c>
      <c r="N7" s="125" t="s">
        <v>123</v>
      </c>
      <c r="O7" s="123" t="s">
        <v>124</v>
      </c>
      <c r="P7" s="224" t="s">
        <v>125</v>
      </c>
      <c r="Q7" s="127" t="s">
        <v>126</v>
      </c>
      <c r="R7" s="219" t="s">
        <v>127</v>
      </c>
      <c r="S7" s="124" t="s">
        <v>128</v>
      </c>
      <c r="T7" s="125" t="s">
        <v>129</v>
      </c>
      <c r="U7" s="123" t="s">
        <v>130</v>
      </c>
      <c r="V7" s="124" t="s">
        <v>131</v>
      </c>
      <c r="W7" s="224" t="s">
        <v>132</v>
      </c>
      <c r="X7" s="127" t="s">
        <v>133</v>
      </c>
      <c r="Y7" s="126" t="s">
        <v>134</v>
      </c>
      <c r="Z7" s="277"/>
      <c r="AA7" s="277"/>
    </row>
    <row r="8" spans="1:27" s="181" customFormat="1" ht="12" customHeight="1" x14ac:dyDescent="0.25">
      <c r="B8" s="249" t="s">
        <v>63</v>
      </c>
      <c r="C8" s="182"/>
      <c r="D8" s="183" t="s">
        <v>9</v>
      </c>
      <c r="E8" s="184" t="s">
        <v>9</v>
      </c>
      <c r="F8" s="184" t="s">
        <v>9</v>
      </c>
      <c r="G8" s="225" t="s">
        <v>9</v>
      </c>
      <c r="H8" s="225" t="s">
        <v>9</v>
      </c>
      <c r="I8" s="187" t="s">
        <v>10</v>
      </c>
      <c r="J8" s="222" t="s">
        <v>9</v>
      </c>
      <c r="K8" s="222" t="s">
        <v>9</v>
      </c>
      <c r="L8" s="220" t="s">
        <v>10</v>
      </c>
      <c r="M8" s="216" t="s">
        <v>10</v>
      </c>
      <c r="N8" s="186" t="s">
        <v>10</v>
      </c>
      <c r="O8" s="188" t="s">
        <v>10</v>
      </c>
      <c r="P8" s="232" t="s">
        <v>10</v>
      </c>
      <c r="Q8" s="189" t="s">
        <v>11</v>
      </c>
      <c r="R8" s="220" t="s">
        <v>10</v>
      </c>
      <c r="S8" s="216" t="s">
        <v>10</v>
      </c>
      <c r="T8" s="186" t="s">
        <v>10</v>
      </c>
      <c r="U8" s="188" t="s">
        <v>10</v>
      </c>
      <c r="V8" s="217" t="s">
        <v>11</v>
      </c>
      <c r="W8" s="232" t="s">
        <v>10</v>
      </c>
      <c r="X8" s="189" t="s">
        <v>11</v>
      </c>
      <c r="Y8" s="185" t="s">
        <v>10</v>
      </c>
      <c r="Z8" s="287"/>
      <c r="AA8" s="277"/>
    </row>
    <row r="9" spans="1:27" s="191" customFormat="1" ht="12" customHeight="1" x14ac:dyDescent="0.2">
      <c r="A9" s="190"/>
      <c r="B9" s="249" t="s">
        <v>32</v>
      </c>
      <c r="C9" s="251"/>
      <c r="D9" s="192">
        <v>1</v>
      </c>
      <c r="E9" s="193">
        <v>1</v>
      </c>
      <c r="F9" s="193">
        <v>1</v>
      </c>
      <c r="G9" s="226">
        <v>1</v>
      </c>
      <c r="H9" s="226">
        <v>1</v>
      </c>
      <c r="I9" s="196">
        <v>1</v>
      </c>
      <c r="J9" s="196">
        <v>1</v>
      </c>
      <c r="K9" s="196">
        <v>1</v>
      </c>
      <c r="L9" s="221">
        <v>1</v>
      </c>
      <c r="M9" s="193">
        <v>1</v>
      </c>
      <c r="N9" s="194">
        <v>1</v>
      </c>
      <c r="O9" s="192">
        <v>1</v>
      </c>
      <c r="P9" s="226">
        <v>1</v>
      </c>
      <c r="Q9" s="196">
        <v>1</v>
      </c>
      <c r="R9" s="221">
        <v>1</v>
      </c>
      <c r="S9" s="193">
        <v>1</v>
      </c>
      <c r="T9" s="194">
        <v>1</v>
      </c>
      <c r="U9" s="192">
        <v>1</v>
      </c>
      <c r="V9" s="193">
        <v>1</v>
      </c>
      <c r="W9" s="226">
        <v>1</v>
      </c>
      <c r="X9" s="196">
        <v>1</v>
      </c>
      <c r="Y9" s="195">
        <v>1</v>
      </c>
      <c r="Z9" s="197">
        <f>SUM(D9:Y9)</f>
        <v>22</v>
      </c>
      <c r="AA9" s="274"/>
    </row>
    <row r="10" spans="1:27" s="181" customFormat="1" ht="12" customHeight="1" thickBot="1" x14ac:dyDescent="0.3">
      <c r="A10" s="198" t="s">
        <v>12</v>
      </c>
      <c r="B10" s="199" t="s">
        <v>13</v>
      </c>
      <c r="C10" s="256" t="s">
        <v>160</v>
      </c>
      <c r="D10" s="298" t="s">
        <v>14</v>
      </c>
      <c r="E10" s="299"/>
      <c r="F10" s="299"/>
      <c r="G10" s="299"/>
      <c r="H10" s="299"/>
      <c r="I10" s="299"/>
      <c r="J10" s="299"/>
      <c r="K10" s="299"/>
      <c r="L10" s="299"/>
      <c r="M10" s="299"/>
      <c r="N10" s="299"/>
      <c r="O10" s="299"/>
      <c r="P10" s="299"/>
      <c r="Q10" s="299"/>
      <c r="R10" s="299"/>
      <c r="S10" s="299"/>
      <c r="T10" s="299"/>
      <c r="U10" s="299"/>
      <c r="V10" s="299"/>
      <c r="W10" s="299"/>
      <c r="X10" s="299"/>
      <c r="Y10" s="300"/>
      <c r="AA10" s="275"/>
    </row>
    <row r="11" spans="1:27" s="191" customFormat="1" ht="11.25" customHeight="1" thickTop="1" x14ac:dyDescent="0.2">
      <c r="A11" s="130">
        <v>1</v>
      </c>
      <c r="B11" s="131"/>
      <c r="C11" s="257"/>
      <c r="D11" s="211"/>
      <c r="E11" s="134"/>
      <c r="F11" s="134"/>
      <c r="G11" s="136"/>
      <c r="H11" s="136"/>
      <c r="I11" s="132"/>
      <c r="J11" s="132"/>
      <c r="K11" s="132"/>
      <c r="L11" s="133"/>
      <c r="M11" s="134"/>
      <c r="N11" s="135"/>
      <c r="O11" s="211"/>
      <c r="P11" s="136"/>
      <c r="Q11" s="132"/>
      <c r="R11" s="133"/>
      <c r="S11" s="134"/>
      <c r="T11" s="135"/>
      <c r="U11" s="211"/>
      <c r="V11" s="134"/>
      <c r="W11" s="136"/>
      <c r="X11" s="132"/>
      <c r="Y11" s="137"/>
      <c r="Z11" s="138" t="str">
        <f>IF(COUNTBLANK(D11:Y11)=22,"",SUM(D11:Y11))</f>
        <v/>
      </c>
      <c r="AA11" s="139" t="str">
        <f>IF(Z11="","",VLOOKUP(Z11,'Dat K'!$D$5:$E$10,2,1))</f>
        <v/>
      </c>
    </row>
    <row r="12" spans="1:27" s="191" customFormat="1" ht="11.25" customHeight="1" x14ac:dyDescent="0.2">
      <c r="A12" s="140">
        <v>2</v>
      </c>
      <c r="B12" s="141"/>
      <c r="C12" s="258"/>
      <c r="D12" s="212"/>
      <c r="E12" s="144"/>
      <c r="F12" s="144"/>
      <c r="G12" s="146"/>
      <c r="H12" s="146"/>
      <c r="I12" s="142"/>
      <c r="J12" s="142"/>
      <c r="K12" s="142"/>
      <c r="L12" s="143"/>
      <c r="M12" s="144"/>
      <c r="N12" s="145"/>
      <c r="O12" s="212"/>
      <c r="P12" s="146"/>
      <c r="Q12" s="142"/>
      <c r="R12" s="143"/>
      <c r="S12" s="144"/>
      <c r="T12" s="145"/>
      <c r="U12" s="212"/>
      <c r="V12" s="144"/>
      <c r="W12" s="146"/>
      <c r="X12" s="142"/>
      <c r="Y12" s="147"/>
      <c r="Z12" s="148" t="str">
        <f t="shared" ref="Z12:Z40" si="0">IF(COUNTBLANK(D12:Y12)=22,"",SUM(D12:Y12))</f>
        <v/>
      </c>
      <c r="AA12" s="148" t="str">
        <f>IF(Z12="","",VLOOKUP(Z12,'Dat K'!$D$5:$E$10,2,1))</f>
        <v/>
      </c>
    </row>
    <row r="13" spans="1:27" s="191" customFormat="1" ht="11.25" customHeight="1" x14ac:dyDescent="0.2">
      <c r="A13" s="140">
        <v>3</v>
      </c>
      <c r="B13" s="141"/>
      <c r="C13" s="258"/>
      <c r="D13" s="212"/>
      <c r="E13" s="144"/>
      <c r="F13" s="144"/>
      <c r="G13" s="146"/>
      <c r="H13" s="146"/>
      <c r="I13" s="142"/>
      <c r="J13" s="142"/>
      <c r="K13" s="142"/>
      <c r="L13" s="143"/>
      <c r="M13" s="144"/>
      <c r="N13" s="145"/>
      <c r="O13" s="212"/>
      <c r="P13" s="146"/>
      <c r="Q13" s="142"/>
      <c r="R13" s="143"/>
      <c r="S13" s="144"/>
      <c r="T13" s="145"/>
      <c r="U13" s="212"/>
      <c r="V13" s="144"/>
      <c r="W13" s="146"/>
      <c r="X13" s="142"/>
      <c r="Y13" s="147"/>
      <c r="Z13" s="148" t="str">
        <f t="shared" si="0"/>
        <v/>
      </c>
      <c r="AA13" s="148" t="str">
        <f>IF(Z13="","",VLOOKUP(Z13,'Dat K'!$D$5:$E$10,2,1))</f>
        <v/>
      </c>
    </row>
    <row r="14" spans="1:27" s="191" customFormat="1" ht="11.25" customHeight="1" x14ac:dyDescent="0.2">
      <c r="A14" s="140">
        <v>4</v>
      </c>
      <c r="B14" s="141"/>
      <c r="C14" s="258"/>
      <c r="D14" s="212"/>
      <c r="E14" s="144"/>
      <c r="F14" s="144"/>
      <c r="G14" s="146"/>
      <c r="H14" s="146"/>
      <c r="I14" s="142"/>
      <c r="J14" s="142"/>
      <c r="K14" s="142"/>
      <c r="L14" s="143"/>
      <c r="M14" s="144"/>
      <c r="N14" s="145"/>
      <c r="O14" s="212"/>
      <c r="P14" s="146"/>
      <c r="Q14" s="142"/>
      <c r="R14" s="143"/>
      <c r="S14" s="144"/>
      <c r="T14" s="145"/>
      <c r="U14" s="212"/>
      <c r="V14" s="144"/>
      <c r="W14" s="146"/>
      <c r="X14" s="142"/>
      <c r="Y14" s="147"/>
      <c r="Z14" s="148" t="str">
        <f t="shared" si="0"/>
        <v/>
      </c>
      <c r="AA14" s="148" t="str">
        <f>IF(Z14="","",VLOOKUP(Z14,'Dat K'!$D$5:$E$10,2,1))</f>
        <v/>
      </c>
    </row>
    <row r="15" spans="1:27" s="191" customFormat="1" ht="11.25" customHeight="1" x14ac:dyDescent="0.2">
      <c r="A15" s="149">
        <v>5</v>
      </c>
      <c r="B15" s="150"/>
      <c r="C15" s="259"/>
      <c r="D15" s="213"/>
      <c r="E15" s="153"/>
      <c r="F15" s="153"/>
      <c r="G15" s="155"/>
      <c r="H15" s="155"/>
      <c r="I15" s="151"/>
      <c r="J15" s="151"/>
      <c r="K15" s="151"/>
      <c r="L15" s="152"/>
      <c r="M15" s="153"/>
      <c r="N15" s="154"/>
      <c r="O15" s="213"/>
      <c r="P15" s="155"/>
      <c r="Q15" s="151"/>
      <c r="R15" s="152"/>
      <c r="S15" s="153"/>
      <c r="T15" s="154"/>
      <c r="U15" s="213"/>
      <c r="V15" s="153"/>
      <c r="W15" s="155"/>
      <c r="X15" s="151"/>
      <c r="Y15" s="156"/>
      <c r="Z15" s="157" t="str">
        <f t="shared" si="0"/>
        <v/>
      </c>
      <c r="AA15" s="157" t="str">
        <f>IF(Z15="","",VLOOKUP(Z15,'Dat K'!$D$5:$E$10,2,1))</f>
        <v/>
      </c>
    </row>
    <row r="16" spans="1:27" s="191" customFormat="1" ht="11.25" customHeight="1" x14ac:dyDescent="0.2">
      <c r="A16" s="158">
        <v>6</v>
      </c>
      <c r="B16" s="159"/>
      <c r="C16" s="260"/>
      <c r="D16" s="214"/>
      <c r="E16" s="162"/>
      <c r="F16" s="162"/>
      <c r="G16" s="164"/>
      <c r="H16" s="164"/>
      <c r="I16" s="160"/>
      <c r="J16" s="160"/>
      <c r="K16" s="160"/>
      <c r="L16" s="161"/>
      <c r="M16" s="162"/>
      <c r="N16" s="163"/>
      <c r="O16" s="214"/>
      <c r="P16" s="164"/>
      <c r="Q16" s="160"/>
      <c r="R16" s="161"/>
      <c r="S16" s="162"/>
      <c r="T16" s="163"/>
      <c r="U16" s="214"/>
      <c r="V16" s="162"/>
      <c r="W16" s="164"/>
      <c r="X16" s="160"/>
      <c r="Y16" s="165"/>
      <c r="Z16" s="139" t="str">
        <f t="shared" si="0"/>
        <v/>
      </c>
      <c r="AA16" s="139" t="str">
        <f>IF(Z16="","",VLOOKUP(Z16,'Dat K'!$D$5:$E$10,2,1))</f>
        <v/>
      </c>
    </row>
    <row r="17" spans="1:27" s="191" customFormat="1" ht="11.25" customHeight="1" x14ac:dyDescent="0.2">
      <c r="A17" s="140">
        <v>7</v>
      </c>
      <c r="B17" s="141"/>
      <c r="C17" s="258"/>
      <c r="D17" s="212"/>
      <c r="E17" s="144"/>
      <c r="F17" s="144"/>
      <c r="G17" s="146"/>
      <c r="H17" s="146"/>
      <c r="I17" s="142"/>
      <c r="J17" s="142"/>
      <c r="K17" s="142"/>
      <c r="L17" s="143"/>
      <c r="M17" s="144"/>
      <c r="N17" s="145"/>
      <c r="O17" s="212"/>
      <c r="P17" s="146"/>
      <c r="Q17" s="142"/>
      <c r="R17" s="143"/>
      <c r="S17" s="144"/>
      <c r="T17" s="145"/>
      <c r="U17" s="212"/>
      <c r="V17" s="144"/>
      <c r="W17" s="146"/>
      <c r="X17" s="142"/>
      <c r="Y17" s="147"/>
      <c r="Z17" s="148" t="str">
        <f t="shared" si="0"/>
        <v/>
      </c>
      <c r="AA17" s="148" t="str">
        <f>IF(Z17="","",VLOOKUP(Z17,'Dat K'!$D$5:$E$10,2,1))</f>
        <v/>
      </c>
    </row>
    <row r="18" spans="1:27" s="191" customFormat="1" ht="11.25" customHeight="1" x14ac:dyDescent="0.2">
      <c r="A18" s="140">
        <v>8</v>
      </c>
      <c r="B18" s="141"/>
      <c r="C18" s="258"/>
      <c r="D18" s="212"/>
      <c r="E18" s="144"/>
      <c r="F18" s="144"/>
      <c r="G18" s="146"/>
      <c r="H18" s="146"/>
      <c r="I18" s="142"/>
      <c r="J18" s="142"/>
      <c r="K18" s="142"/>
      <c r="L18" s="143"/>
      <c r="M18" s="144"/>
      <c r="N18" s="145"/>
      <c r="O18" s="212"/>
      <c r="P18" s="146"/>
      <c r="Q18" s="142"/>
      <c r="R18" s="143"/>
      <c r="S18" s="144"/>
      <c r="T18" s="145"/>
      <c r="U18" s="212"/>
      <c r="V18" s="144"/>
      <c r="W18" s="146"/>
      <c r="X18" s="142"/>
      <c r="Y18" s="147"/>
      <c r="Z18" s="148" t="str">
        <f t="shared" si="0"/>
        <v/>
      </c>
      <c r="AA18" s="148" t="str">
        <f>IF(Z18="","",VLOOKUP(Z18,'Dat K'!$D$5:$E$10,2,1))</f>
        <v/>
      </c>
    </row>
    <row r="19" spans="1:27" s="191" customFormat="1" ht="11.25" customHeight="1" x14ac:dyDescent="0.2">
      <c r="A19" s="140">
        <v>9</v>
      </c>
      <c r="B19" s="141"/>
      <c r="C19" s="258"/>
      <c r="D19" s="212"/>
      <c r="E19" s="144"/>
      <c r="F19" s="144"/>
      <c r="G19" s="146"/>
      <c r="H19" s="146"/>
      <c r="I19" s="142"/>
      <c r="J19" s="142"/>
      <c r="K19" s="142"/>
      <c r="L19" s="143"/>
      <c r="M19" s="144"/>
      <c r="N19" s="145"/>
      <c r="O19" s="212"/>
      <c r="P19" s="146"/>
      <c r="Q19" s="142"/>
      <c r="R19" s="143"/>
      <c r="S19" s="144"/>
      <c r="T19" s="145"/>
      <c r="U19" s="212"/>
      <c r="V19" s="144"/>
      <c r="W19" s="146"/>
      <c r="X19" s="142"/>
      <c r="Y19" s="147"/>
      <c r="Z19" s="148" t="str">
        <f t="shared" si="0"/>
        <v/>
      </c>
      <c r="AA19" s="148" t="str">
        <f>IF(Z19="","",VLOOKUP(Z19,'Dat K'!$D$5:$E$10,2,1))</f>
        <v/>
      </c>
    </row>
    <row r="20" spans="1:27" s="191" customFormat="1" ht="11.25" customHeight="1" x14ac:dyDescent="0.2">
      <c r="A20" s="149">
        <v>10</v>
      </c>
      <c r="B20" s="150"/>
      <c r="C20" s="259"/>
      <c r="D20" s="213"/>
      <c r="E20" s="153"/>
      <c r="F20" s="153"/>
      <c r="G20" s="155"/>
      <c r="H20" s="155"/>
      <c r="I20" s="151"/>
      <c r="J20" s="151"/>
      <c r="K20" s="151"/>
      <c r="L20" s="152"/>
      <c r="M20" s="153"/>
      <c r="N20" s="154"/>
      <c r="O20" s="213"/>
      <c r="P20" s="155"/>
      <c r="Q20" s="151"/>
      <c r="R20" s="152"/>
      <c r="S20" s="153"/>
      <c r="T20" s="154"/>
      <c r="U20" s="213"/>
      <c r="V20" s="153"/>
      <c r="W20" s="155"/>
      <c r="X20" s="151"/>
      <c r="Y20" s="156"/>
      <c r="Z20" s="157" t="str">
        <f t="shared" si="0"/>
        <v/>
      </c>
      <c r="AA20" s="157" t="str">
        <f>IF(Z20="","",VLOOKUP(Z20,'Dat K'!$D$5:$E$10,2,1))</f>
        <v/>
      </c>
    </row>
    <row r="21" spans="1:27" s="191" customFormat="1" ht="11.25" customHeight="1" x14ac:dyDescent="0.2">
      <c r="A21" s="158">
        <v>11</v>
      </c>
      <c r="B21" s="159"/>
      <c r="C21" s="260"/>
      <c r="D21" s="214"/>
      <c r="E21" s="162"/>
      <c r="F21" s="162"/>
      <c r="G21" s="164"/>
      <c r="H21" s="164"/>
      <c r="I21" s="160"/>
      <c r="J21" s="160"/>
      <c r="K21" s="160"/>
      <c r="L21" s="161"/>
      <c r="M21" s="162"/>
      <c r="N21" s="163"/>
      <c r="O21" s="214"/>
      <c r="P21" s="164"/>
      <c r="Q21" s="160"/>
      <c r="R21" s="161"/>
      <c r="S21" s="162"/>
      <c r="T21" s="163"/>
      <c r="U21" s="214"/>
      <c r="V21" s="162"/>
      <c r="W21" s="164"/>
      <c r="X21" s="160"/>
      <c r="Y21" s="165"/>
      <c r="Z21" s="139" t="str">
        <f t="shared" si="0"/>
        <v/>
      </c>
      <c r="AA21" s="139" t="str">
        <f>IF(Z21="","",VLOOKUP(Z21,'Dat K'!$D$5:$E$10,2,1))</f>
        <v/>
      </c>
    </row>
    <row r="22" spans="1:27" s="191" customFormat="1" ht="11.25" customHeight="1" x14ac:dyDescent="0.2">
      <c r="A22" s="140">
        <v>12</v>
      </c>
      <c r="B22" s="141"/>
      <c r="C22" s="258"/>
      <c r="D22" s="212"/>
      <c r="E22" s="144"/>
      <c r="F22" s="144"/>
      <c r="G22" s="146"/>
      <c r="H22" s="146"/>
      <c r="I22" s="142"/>
      <c r="J22" s="142"/>
      <c r="K22" s="142"/>
      <c r="L22" s="143"/>
      <c r="M22" s="144"/>
      <c r="N22" s="145"/>
      <c r="O22" s="212"/>
      <c r="P22" s="146"/>
      <c r="Q22" s="142"/>
      <c r="R22" s="143"/>
      <c r="S22" s="144"/>
      <c r="T22" s="145"/>
      <c r="U22" s="212"/>
      <c r="V22" s="144"/>
      <c r="W22" s="146"/>
      <c r="X22" s="142"/>
      <c r="Y22" s="147"/>
      <c r="Z22" s="148" t="str">
        <f t="shared" si="0"/>
        <v/>
      </c>
      <c r="AA22" s="148" t="str">
        <f>IF(Z22="","",VLOOKUP(Z22,'Dat K'!$D$5:$E$10,2,1))</f>
        <v/>
      </c>
    </row>
    <row r="23" spans="1:27" s="191" customFormat="1" ht="11.25" customHeight="1" x14ac:dyDescent="0.2">
      <c r="A23" s="140">
        <v>13</v>
      </c>
      <c r="B23" s="141"/>
      <c r="C23" s="258"/>
      <c r="D23" s="212"/>
      <c r="E23" s="144"/>
      <c r="F23" s="144"/>
      <c r="G23" s="146"/>
      <c r="H23" s="146"/>
      <c r="I23" s="142"/>
      <c r="J23" s="142"/>
      <c r="K23" s="142"/>
      <c r="L23" s="143"/>
      <c r="M23" s="144"/>
      <c r="N23" s="145"/>
      <c r="O23" s="212"/>
      <c r="P23" s="146"/>
      <c r="Q23" s="142"/>
      <c r="R23" s="143"/>
      <c r="S23" s="144"/>
      <c r="T23" s="145"/>
      <c r="U23" s="212"/>
      <c r="V23" s="144"/>
      <c r="W23" s="146"/>
      <c r="X23" s="142"/>
      <c r="Y23" s="147"/>
      <c r="Z23" s="148" t="str">
        <f t="shared" si="0"/>
        <v/>
      </c>
      <c r="AA23" s="148" t="str">
        <f>IF(Z23="","",VLOOKUP(Z23,'Dat K'!$D$5:$E$10,2,1))</f>
        <v/>
      </c>
    </row>
    <row r="24" spans="1:27" s="191" customFormat="1" ht="11.25" customHeight="1" x14ac:dyDescent="0.2">
      <c r="A24" s="140">
        <v>14</v>
      </c>
      <c r="B24" s="141"/>
      <c r="C24" s="258"/>
      <c r="D24" s="212"/>
      <c r="E24" s="144"/>
      <c r="F24" s="144"/>
      <c r="G24" s="146"/>
      <c r="H24" s="146"/>
      <c r="I24" s="142"/>
      <c r="J24" s="142"/>
      <c r="K24" s="142"/>
      <c r="L24" s="143"/>
      <c r="M24" s="144"/>
      <c r="N24" s="145"/>
      <c r="O24" s="212"/>
      <c r="P24" s="146"/>
      <c r="Q24" s="142"/>
      <c r="R24" s="143"/>
      <c r="S24" s="144"/>
      <c r="T24" s="145"/>
      <c r="U24" s="212"/>
      <c r="V24" s="144"/>
      <c r="W24" s="146"/>
      <c r="X24" s="142"/>
      <c r="Y24" s="147"/>
      <c r="Z24" s="148" t="str">
        <f t="shared" si="0"/>
        <v/>
      </c>
      <c r="AA24" s="148" t="str">
        <f>IF(Z24="","",VLOOKUP(Z24,'Dat K'!$D$5:$E$10,2,1))</f>
        <v/>
      </c>
    </row>
    <row r="25" spans="1:27" s="191" customFormat="1" ht="11.25" customHeight="1" x14ac:dyDescent="0.2">
      <c r="A25" s="149">
        <v>15</v>
      </c>
      <c r="B25" s="150"/>
      <c r="C25" s="259"/>
      <c r="D25" s="213"/>
      <c r="E25" s="153"/>
      <c r="F25" s="153"/>
      <c r="G25" s="155"/>
      <c r="H25" s="155"/>
      <c r="I25" s="151"/>
      <c r="J25" s="151"/>
      <c r="K25" s="151"/>
      <c r="L25" s="152"/>
      <c r="M25" s="153"/>
      <c r="N25" s="154"/>
      <c r="O25" s="213"/>
      <c r="P25" s="155"/>
      <c r="Q25" s="151"/>
      <c r="R25" s="152"/>
      <c r="S25" s="153"/>
      <c r="T25" s="154"/>
      <c r="U25" s="213"/>
      <c r="V25" s="153"/>
      <c r="W25" s="155"/>
      <c r="X25" s="151"/>
      <c r="Y25" s="156"/>
      <c r="Z25" s="157" t="str">
        <f t="shared" si="0"/>
        <v/>
      </c>
      <c r="AA25" s="157" t="str">
        <f>IF(Z25="","",VLOOKUP(Z25,'Dat K'!$D$5:$E$10,2,1))</f>
        <v/>
      </c>
    </row>
    <row r="26" spans="1:27" s="191" customFormat="1" ht="11.25" customHeight="1" x14ac:dyDescent="0.2">
      <c r="A26" s="158">
        <v>16</v>
      </c>
      <c r="B26" s="159"/>
      <c r="C26" s="260"/>
      <c r="D26" s="214"/>
      <c r="E26" s="162"/>
      <c r="F26" s="162"/>
      <c r="G26" s="164"/>
      <c r="H26" s="164"/>
      <c r="I26" s="160"/>
      <c r="J26" s="160"/>
      <c r="K26" s="160"/>
      <c r="L26" s="161"/>
      <c r="M26" s="162"/>
      <c r="N26" s="163"/>
      <c r="O26" s="214"/>
      <c r="P26" s="164"/>
      <c r="Q26" s="160"/>
      <c r="R26" s="161"/>
      <c r="S26" s="162"/>
      <c r="T26" s="163"/>
      <c r="U26" s="214"/>
      <c r="V26" s="162"/>
      <c r="W26" s="164"/>
      <c r="X26" s="160"/>
      <c r="Y26" s="165"/>
      <c r="Z26" s="139" t="str">
        <f t="shared" si="0"/>
        <v/>
      </c>
      <c r="AA26" s="139" t="str">
        <f>IF(Z26="","",VLOOKUP(Z26,'Dat K'!$D$5:$E$10,2,1))</f>
        <v/>
      </c>
    </row>
    <row r="27" spans="1:27" s="191" customFormat="1" ht="11.25" customHeight="1" x14ac:dyDescent="0.2">
      <c r="A27" s="140">
        <v>17</v>
      </c>
      <c r="B27" s="141"/>
      <c r="C27" s="258"/>
      <c r="D27" s="212"/>
      <c r="E27" s="144"/>
      <c r="F27" s="144"/>
      <c r="G27" s="146"/>
      <c r="H27" s="146"/>
      <c r="I27" s="142"/>
      <c r="J27" s="142"/>
      <c r="K27" s="142"/>
      <c r="L27" s="143"/>
      <c r="M27" s="144"/>
      <c r="N27" s="145"/>
      <c r="O27" s="212"/>
      <c r="P27" s="146"/>
      <c r="Q27" s="142"/>
      <c r="R27" s="143"/>
      <c r="S27" s="144"/>
      <c r="T27" s="145"/>
      <c r="U27" s="212"/>
      <c r="V27" s="144"/>
      <c r="W27" s="146"/>
      <c r="X27" s="142"/>
      <c r="Y27" s="147"/>
      <c r="Z27" s="148" t="str">
        <f t="shared" si="0"/>
        <v/>
      </c>
      <c r="AA27" s="148" t="str">
        <f>IF(Z27="","",VLOOKUP(Z27,'Dat K'!$D$5:$E$10,2,1))</f>
        <v/>
      </c>
    </row>
    <row r="28" spans="1:27" s="191" customFormat="1" ht="11.25" customHeight="1" x14ac:dyDescent="0.2">
      <c r="A28" s="140">
        <v>18</v>
      </c>
      <c r="B28" s="141"/>
      <c r="C28" s="258"/>
      <c r="D28" s="212"/>
      <c r="E28" s="144"/>
      <c r="F28" s="144"/>
      <c r="G28" s="146"/>
      <c r="H28" s="146"/>
      <c r="I28" s="142"/>
      <c r="J28" s="142"/>
      <c r="K28" s="142"/>
      <c r="L28" s="143"/>
      <c r="M28" s="144"/>
      <c r="N28" s="145"/>
      <c r="O28" s="212"/>
      <c r="P28" s="146"/>
      <c r="Q28" s="142"/>
      <c r="R28" s="143"/>
      <c r="S28" s="144"/>
      <c r="T28" s="145"/>
      <c r="U28" s="212"/>
      <c r="V28" s="144"/>
      <c r="W28" s="146"/>
      <c r="X28" s="142"/>
      <c r="Y28" s="147"/>
      <c r="Z28" s="148" t="str">
        <f t="shared" si="0"/>
        <v/>
      </c>
      <c r="AA28" s="148" t="str">
        <f>IF(Z28="","",VLOOKUP(Z28,'Dat K'!$D$5:$E$10,2,1))</f>
        <v/>
      </c>
    </row>
    <row r="29" spans="1:27" s="191" customFormat="1" ht="11.25" customHeight="1" x14ac:dyDescent="0.2">
      <c r="A29" s="140">
        <v>19</v>
      </c>
      <c r="B29" s="141"/>
      <c r="C29" s="258"/>
      <c r="D29" s="212"/>
      <c r="E29" s="144"/>
      <c r="F29" s="144"/>
      <c r="G29" s="146"/>
      <c r="H29" s="146"/>
      <c r="I29" s="142"/>
      <c r="J29" s="142"/>
      <c r="K29" s="142"/>
      <c r="L29" s="143"/>
      <c r="M29" s="144"/>
      <c r="N29" s="145"/>
      <c r="O29" s="212"/>
      <c r="P29" s="146"/>
      <c r="Q29" s="142"/>
      <c r="R29" s="143"/>
      <c r="S29" s="144"/>
      <c r="T29" s="145"/>
      <c r="U29" s="212"/>
      <c r="V29" s="144"/>
      <c r="W29" s="146"/>
      <c r="X29" s="142"/>
      <c r="Y29" s="147"/>
      <c r="Z29" s="148" t="str">
        <f t="shared" si="0"/>
        <v/>
      </c>
      <c r="AA29" s="148" t="str">
        <f>IF(Z29="","",VLOOKUP(Z29,'Dat K'!$D$5:$E$10,2,1))</f>
        <v/>
      </c>
    </row>
    <row r="30" spans="1:27" s="191" customFormat="1" ht="11.25" customHeight="1" x14ac:dyDescent="0.2">
      <c r="A30" s="149">
        <v>20</v>
      </c>
      <c r="B30" s="150"/>
      <c r="C30" s="259"/>
      <c r="D30" s="213"/>
      <c r="E30" s="153"/>
      <c r="F30" s="153"/>
      <c r="G30" s="155"/>
      <c r="H30" s="155"/>
      <c r="I30" s="151"/>
      <c r="J30" s="151"/>
      <c r="K30" s="151"/>
      <c r="L30" s="152"/>
      <c r="M30" s="153"/>
      <c r="N30" s="154"/>
      <c r="O30" s="213"/>
      <c r="P30" s="155"/>
      <c r="Q30" s="151"/>
      <c r="R30" s="152"/>
      <c r="S30" s="153"/>
      <c r="T30" s="154"/>
      <c r="U30" s="213"/>
      <c r="V30" s="153"/>
      <c r="W30" s="155"/>
      <c r="X30" s="151"/>
      <c r="Y30" s="156"/>
      <c r="Z30" s="157" t="str">
        <f t="shared" si="0"/>
        <v/>
      </c>
      <c r="AA30" s="157" t="str">
        <f>IF(Z30="","",VLOOKUP(Z30,'Dat K'!$D$5:$E$10,2,1))</f>
        <v/>
      </c>
    </row>
    <row r="31" spans="1:27" s="191" customFormat="1" ht="11.25" customHeight="1" x14ac:dyDescent="0.2">
      <c r="A31" s="158">
        <v>21</v>
      </c>
      <c r="B31" s="159"/>
      <c r="C31" s="260"/>
      <c r="D31" s="214"/>
      <c r="E31" s="162"/>
      <c r="F31" s="162"/>
      <c r="G31" s="164"/>
      <c r="H31" s="164"/>
      <c r="I31" s="160"/>
      <c r="J31" s="160"/>
      <c r="K31" s="160"/>
      <c r="L31" s="161"/>
      <c r="M31" s="162"/>
      <c r="N31" s="163"/>
      <c r="O31" s="214"/>
      <c r="P31" s="164"/>
      <c r="Q31" s="160"/>
      <c r="R31" s="161"/>
      <c r="S31" s="162"/>
      <c r="T31" s="163"/>
      <c r="U31" s="214"/>
      <c r="V31" s="162"/>
      <c r="W31" s="164"/>
      <c r="X31" s="160"/>
      <c r="Y31" s="165"/>
      <c r="Z31" s="139" t="str">
        <f t="shared" si="0"/>
        <v/>
      </c>
      <c r="AA31" s="139" t="str">
        <f>IF(Z31="","",VLOOKUP(Z31,'Dat K'!$D$5:$E$10,2,1))</f>
        <v/>
      </c>
    </row>
    <row r="32" spans="1:27" s="191" customFormat="1" ht="11.25" customHeight="1" x14ac:dyDescent="0.2">
      <c r="A32" s="140">
        <v>22</v>
      </c>
      <c r="B32" s="141"/>
      <c r="C32" s="258"/>
      <c r="D32" s="212"/>
      <c r="E32" s="144"/>
      <c r="F32" s="144"/>
      <c r="G32" s="146"/>
      <c r="H32" s="146"/>
      <c r="I32" s="142"/>
      <c r="J32" s="142"/>
      <c r="K32" s="142"/>
      <c r="L32" s="143"/>
      <c r="M32" s="144"/>
      <c r="N32" s="145"/>
      <c r="O32" s="212"/>
      <c r="P32" s="146"/>
      <c r="Q32" s="142"/>
      <c r="R32" s="143"/>
      <c r="S32" s="144"/>
      <c r="T32" s="145"/>
      <c r="U32" s="212"/>
      <c r="V32" s="144"/>
      <c r="W32" s="146"/>
      <c r="X32" s="142"/>
      <c r="Y32" s="147"/>
      <c r="Z32" s="148" t="str">
        <f t="shared" si="0"/>
        <v/>
      </c>
      <c r="AA32" s="148" t="str">
        <f>IF(Z32="","",VLOOKUP(Z32,'Dat K'!$D$5:$E$10,2,1))</f>
        <v/>
      </c>
    </row>
    <row r="33" spans="1:27" s="191" customFormat="1" ht="11.25" customHeight="1" x14ac:dyDescent="0.2">
      <c r="A33" s="140">
        <v>23</v>
      </c>
      <c r="B33" s="141"/>
      <c r="C33" s="258"/>
      <c r="D33" s="212"/>
      <c r="E33" s="144"/>
      <c r="F33" s="144"/>
      <c r="G33" s="146"/>
      <c r="H33" s="146"/>
      <c r="I33" s="142"/>
      <c r="J33" s="142"/>
      <c r="K33" s="142"/>
      <c r="L33" s="143"/>
      <c r="M33" s="144"/>
      <c r="N33" s="145"/>
      <c r="O33" s="212"/>
      <c r="P33" s="146"/>
      <c r="Q33" s="142"/>
      <c r="R33" s="143"/>
      <c r="S33" s="144"/>
      <c r="T33" s="145"/>
      <c r="U33" s="212"/>
      <c r="V33" s="144"/>
      <c r="W33" s="146"/>
      <c r="X33" s="142"/>
      <c r="Y33" s="147"/>
      <c r="Z33" s="148" t="str">
        <f t="shared" si="0"/>
        <v/>
      </c>
      <c r="AA33" s="148" t="str">
        <f>IF(Z33="","",VLOOKUP(Z33,'Dat K'!$D$5:$E$10,2,1))</f>
        <v/>
      </c>
    </row>
    <row r="34" spans="1:27" s="191" customFormat="1" ht="11.25" customHeight="1" x14ac:dyDescent="0.2">
      <c r="A34" s="140">
        <v>24</v>
      </c>
      <c r="B34" s="141"/>
      <c r="C34" s="258"/>
      <c r="D34" s="212"/>
      <c r="E34" s="144"/>
      <c r="F34" s="144"/>
      <c r="G34" s="146"/>
      <c r="H34" s="146"/>
      <c r="I34" s="142"/>
      <c r="J34" s="142"/>
      <c r="K34" s="142"/>
      <c r="L34" s="143"/>
      <c r="M34" s="144"/>
      <c r="N34" s="145"/>
      <c r="O34" s="212"/>
      <c r="P34" s="146"/>
      <c r="Q34" s="142"/>
      <c r="R34" s="143"/>
      <c r="S34" s="144"/>
      <c r="T34" s="145"/>
      <c r="U34" s="212"/>
      <c r="V34" s="144"/>
      <c r="W34" s="146"/>
      <c r="X34" s="142"/>
      <c r="Y34" s="147"/>
      <c r="Z34" s="148" t="str">
        <f t="shared" si="0"/>
        <v/>
      </c>
      <c r="AA34" s="148" t="str">
        <f>IF(Z34="","",VLOOKUP(Z34,'Dat K'!$D$5:$E$10,2,1))</f>
        <v/>
      </c>
    </row>
    <row r="35" spans="1:27" s="191" customFormat="1" ht="11.25" customHeight="1" x14ac:dyDescent="0.2">
      <c r="A35" s="149">
        <v>25</v>
      </c>
      <c r="B35" s="150"/>
      <c r="C35" s="259"/>
      <c r="D35" s="213"/>
      <c r="E35" s="153"/>
      <c r="F35" s="153"/>
      <c r="G35" s="155"/>
      <c r="H35" s="155"/>
      <c r="I35" s="151"/>
      <c r="J35" s="151"/>
      <c r="K35" s="151"/>
      <c r="L35" s="152"/>
      <c r="M35" s="153"/>
      <c r="N35" s="154"/>
      <c r="O35" s="213"/>
      <c r="P35" s="155"/>
      <c r="Q35" s="151"/>
      <c r="R35" s="152"/>
      <c r="S35" s="153"/>
      <c r="T35" s="154"/>
      <c r="U35" s="213"/>
      <c r="V35" s="153"/>
      <c r="W35" s="155"/>
      <c r="X35" s="151"/>
      <c r="Y35" s="156"/>
      <c r="Z35" s="157" t="str">
        <f t="shared" si="0"/>
        <v/>
      </c>
      <c r="AA35" s="157" t="str">
        <f>IF(Z35="","",VLOOKUP(Z35,'Dat K'!$D$5:$E$10,2,1))</f>
        <v/>
      </c>
    </row>
    <row r="36" spans="1:27" s="191" customFormat="1" ht="11.25" customHeight="1" x14ac:dyDescent="0.2">
      <c r="A36" s="158">
        <v>26</v>
      </c>
      <c r="B36" s="159"/>
      <c r="C36" s="260"/>
      <c r="D36" s="214"/>
      <c r="E36" s="162"/>
      <c r="F36" s="162"/>
      <c r="G36" s="164"/>
      <c r="H36" s="164"/>
      <c r="I36" s="160"/>
      <c r="J36" s="160"/>
      <c r="K36" s="160"/>
      <c r="L36" s="161"/>
      <c r="M36" s="162"/>
      <c r="N36" s="163"/>
      <c r="O36" s="214"/>
      <c r="P36" s="164"/>
      <c r="Q36" s="160"/>
      <c r="R36" s="161"/>
      <c r="S36" s="162"/>
      <c r="T36" s="163"/>
      <c r="U36" s="214"/>
      <c r="V36" s="162"/>
      <c r="W36" s="164"/>
      <c r="X36" s="160"/>
      <c r="Y36" s="165"/>
      <c r="Z36" s="139" t="str">
        <f t="shared" si="0"/>
        <v/>
      </c>
      <c r="AA36" s="139" t="str">
        <f>IF(Z36="","",VLOOKUP(Z36,'Dat K'!$D$5:$E$10,2,1))</f>
        <v/>
      </c>
    </row>
    <row r="37" spans="1:27" s="191" customFormat="1" ht="11.25" customHeight="1" x14ac:dyDescent="0.2">
      <c r="A37" s="140">
        <v>27</v>
      </c>
      <c r="B37" s="141"/>
      <c r="C37" s="258"/>
      <c r="D37" s="212"/>
      <c r="E37" s="144"/>
      <c r="F37" s="144"/>
      <c r="G37" s="146"/>
      <c r="H37" s="146"/>
      <c r="I37" s="142"/>
      <c r="J37" s="142"/>
      <c r="K37" s="142"/>
      <c r="L37" s="143"/>
      <c r="M37" s="144"/>
      <c r="N37" s="145"/>
      <c r="O37" s="212"/>
      <c r="P37" s="146"/>
      <c r="Q37" s="142"/>
      <c r="R37" s="143"/>
      <c r="S37" s="144"/>
      <c r="T37" s="145"/>
      <c r="U37" s="212"/>
      <c r="V37" s="144"/>
      <c r="W37" s="146"/>
      <c r="X37" s="142"/>
      <c r="Y37" s="147"/>
      <c r="Z37" s="148" t="str">
        <f t="shared" si="0"/>
        <v/>
      </c>
      <c r="AA37" s="148" t="str">
        <f>IF(Z37="","",VLOOKUP(Z37,'Dat K'!$D$5:$E$10,2,1))</f>
        <v/>
      </c>
    </row>
    <row r="38" spans="1:27" s="191" customFormat="1" ht="11.25" customHeight="1" x14ac:dyDescent="0.2">
      <c r="A38" s="140">
        <v>28</v>
      </c>
      <c r="B38" s="141"/>
      <c r="C38" s="258"/>
      <c r="D38" s="212"/>
      <c r="E38" s="144"/>
      <c r="F38" s="144"/>
      <c r="G38" s="146"/>
      <c r="H38" s="146"/>
      <c r="I38" s="142"/>
      <c r="J38" s="142"/>
      <c r="K38" s="142"/>
      <c r="L38" s="143"/>
      <c r="M38" s="144"/>
      <c r="N38" s="145"/>
      <c r="O38" s="212"/>
      <c r="P38" s="146"/>
      <c r="Q38" s="142"/>
      <c r="R38" s="143"/>
      <c r="S38" s="144"/>
      <c r="T38" s="145"/>
      <c r="U38" s="212"/>
      <c r="V38" s="144"/>
      <c r="W38" s="146"/>
      <c r="X38" s="142"/>
      <c r="Y38" s="147"/>
      <c r="Z38" s="148" t="str">
        <f t="shared" si="0"/>
        <v/>
      </c>
      <c r="AA38" s="148" t="str">
        <f>IF(Z38="","",VLOOKUP(Z38,'Dat K'!$D$5:$E$10,2,1))</f>
        <v/>
      </c>
    </row>
    <row r="39" spans="1:27" s="191" customFormat="1" ht="11.25" customHeight="1" x14ac:dyDescent="0.2">
      <c r="A39" s="140">
        <v>29</v>
      </c>
      <c r="B39" s="141"/>
      <c r="C39" s="258"/>
      <c r="D39" s="212"/>
      <c r="E39" s="144"/>
      <c r="F39" s="144"/>
      <c r="G39" s="146"/>
      <c r="H39" s="146"/>
      <c r="I39" s="142"/>
      <c r="J39" s="142"/>
      <c r="K39" s="142"/>
      <c r="L39" s="143"/>
      <c r="M39" s="144"/>
      <c r="N39" s="145"/>
      <c r="O39" s="212"/>
      <c r="P39" s="146"/>
      <c r="Q39" s="142"/>
      <c r="R39" s="143"/>
      <c r="S39" s="144"/>
      <c r="T39" s="145"/>
      <c r="U39" s="212"/>
      <c r="V39" s="144"/>
      <c r="W39" s="146"/>
      <c r="X39" s="142"/>
      <c r="Y39" s="147"/>
      <c r="Z39" s="148" t="str">
        <f t="shared" si="0"/>
        <v/>
      </c>
      <c r="AA39" s="148" t="str">
        <f>IF(Z39="","",VLOOKUP(Z39,'Dat K'!$D$5:$E$10,2,1))</f>
        <v/>
      </c>
    </row>
    <row r="40" spans="1:27" s="191" customFormat="1" ht="11.25" customHeight="1" thickBot="1" x14ac:dyDescent="0.25">
      <c r="A40" s="149">
        <v>30</v>
      </c>
      <c r="B40" s="166"/>
      <c r="C40" s="261"/>
      <c r="D40" s="215"/>
      <c r="E40" s="169"/>
      <c r="F40" s="169"/>
      <c r="G40" s="171"/>
      <c r="H40" s="171"/>
      <c r="I40" s="167"/>
      <c r="J40" s="167"/>
      <c r="K40" s="167"/>
      <c r="L40" s="168"/>
      <c r="M40" s="169"/>
      <c r="N40" s="170"/>
      <c r="O40" s="215"/>
      <c r="P40" s="171"/>
      <c r="Q40" s="167"/>
      <c r="R40" s="168"/>
      <c r="S40" s="169"/>
      <c r="T40" s="170"/>
      <c r="U40" s="215"/>
      <c r="V40" s="169"/>
      <c r="W40" s="171"/>
      <c r="X40" s="167"/>
      <c r="Y40" s="172"/>
      <c r="Z40" s="157" t="str">
        <f t="shared" si="0"/>
        <v/>
      </c>
      <c r="AA40" s="157" t="str">
        <f>IF(Z40="","",VLOOKUP(Z40,'Dat K'!$D$5:$E$10,2,1))</f>
        <v/>
      </c>
    </row>
    <row r="41" spans="1:27" s="191" customFormat="1" ht="11.25" customHeight="1" thickTop="1" x14ac:dyDescent="0.2">
      <c r="A41" s="128"/>
      <c r="B41" s="210" t="s">
        <v>15</v>
      </c>
      <c r="C41" s="250"/>
      <c r="D41" s="173" t="str">
        <f>IF(COUNTBLANK(D11:D40)=30,"",SUM(D11:D40))</f>
        <v/>
      </c>
      <c r="E41" s="174" t="str">
        <f t="shared" ref="E41:Y41" si="1">IF(COUNTBLANK(E11:E40)=30,"",SUM(E11:E40))</f>
        <v/>
      </c>
      <c r="F41" s="174" t="str">
        <f t="shared" si="1"/>
        <v/>
      </c>
      <c r="G41" s="227" t="str">
        <f t="shared" si="1"/>
        <v/>
      </c>
      <c r="H41" s="227" t="str">
        <f t="shared" si="1"/>
        <v/>
      </c>
      <c r="I41" s="175" t="str">
        <f t="shared" si="1"/>
        <v/>
      </c>
      <c r="J41" s="175" t="str">
        <f t="shared" si="1"/>
        <v/>
      </c>
      <c r="K41" s="175" t="str">
        <f t="shared" si="1"/>
        <v/>
      </c>
      <c r="L41" s="229" t="str">
        <f t="shared" si="1"/>
        <v/>
      </c>
      <c r="M41" s="230" t="str">
        <f t="shared" si="1"/>
        <v/>
      </c>
      <c r="N41" s="231" t="str">
        <f t="shared" si="1"/>
        <v/>
      </c>
      <c r="O41" s="229" t="str">
        <f t="shared" si="1"/>
        <v/>
      </c>
      <c r="P41" s="233" t="str">
        <f t="shared" si="1"/>
        <v/>
      </c>
      <c r="Q41" s="236" t="str">
        <f t="shared" si="1"/>
        <v/>
      </c>
      <c r="R41" s="234" t="str">
        <f t="shared" si="1"/>
        <v/>
      </c>
      <c r="S41" s="230" t="str">
        <f t="shared" ref="S41:T41" si="2">IF(COUNTBLANK(S11:S40)=30,"",SUM(S11:S40))</f>
        <v/>
      </c>
      <c r="T41" s="231" t="str">
        <f t="shared" si="2"/>
        <v/>
      </c>
      <c r="U41" s="229" t="str">
        <f t="shared" si="1"/>
        <v/>
      </c>
      <c r="V41" s="230" t="str">
        <f t="shared" si="1"/>
        <v/>
      </c>
      <c r="W41" s="233" t="str">
        <f t="shared" si="1"/>
        <v/>
      </c>
      <c r="X41" s="236" t="str">
        <f t="shared" si="1"/>
        <v/>
      </c>
      <c r="Y41" s="237" t="str">
        <f t="shared" si="1"/>
        <v/>
      </c>
      <c r="Z41" s="129"/>
      <c r="AA41" s="129"/>
    </row>
    <row r="42" spans="1:27" s="191" customFormat="1" ht="11.25" customHeight="1" x14ac:dyDescent="0.2">
      <c r="A42" s="128"/>
      <c r="B42" s="208" t="s">
        <v>16</v>
      </c>
      <c r="C42" s="208"/>
      <c r="D42" s="176" t="str">
        <f t="shared" ref="D42:Y42" si="3">IF(COUNTBLANK(D11:D40)=30,"",D41/($N$3*1))</f>
        <v/>
      </c>
      <c r="E42" s="177" t="str">
        <f t="shared" si="3"/>
        <v/>
      </c>
      <c r="F42" s="177" t="str">
        <f t="shared" si="3"/>
        <v/>
      </c>
      <c r="G42" s="228" t="str">
        <f t="shared" si="3"/>
        <v/>
      </c>
      <c r="H42" s="228" t="str">
        <f t="shared" si="3"/>
        <v/>
      </c>
      <c r="I42" s="180" t="str">
        <f t="shared" si="3"/>
        <v/>
      </c>
      <c r="J42" s="180" t="str">
        <f t="shared" si="3"/>
        <v/>
      </c>
      <c r="K42" s="180" t="str">
        <f t="shared" si="3"/>
        <v/>
      </c>
      <c r="L42" s="176" t="str">
        <f t="shared" si="3"/>
        <v/>
      </c>
      <c r="M42" s="177" t="str">
        <f t="shared" si="3"/>
        <v/>
      </c>
      <c r="N42" s="178" t="str">
        <f t="shared" si="3"/>
        <v/>
      </c>
      <c r="O42" s="176" t="str">
        <f t="shared" si="3"/>
        <v/>
      </c>
      <c r="P42" s="228" t="str">
        <f t="shared" si="3"/>
        <v/>
      </c>
      <c r="Q42" s="180" t="str">
        <f t="shared" si="3"/>
        <v/>
      </c>
      <c r="R42" s="235" t="str">
        <f t="shared" si="3"/>
        <v/>
      </c>
      <c r="S42" s="177" t="str">
        <f t="shared" ref="S42:T42" si="4">IF(COUNTBLANK(S11:S40)=30,"",S41/($N$3*1))</f>
        <v/>
      </c>
      <c r="T42" s="178" t="str">
        <f t="shared" si="4"/>
        <v/>
      </c>
      <c r="U42" s="176" t="str">
        <f t="shared" si="3"/>
        <v/>
      </c>
      <c r="V42" s="177" t="str">
        <f t="shared" si="3"/>
        <v/>
      </c>
      <c r="W42" s="228" t="str">
        <f t="shared" si="3"/>
        <v/>
      </c>
      <c r="X42" s="180" t="str">
        <f t="shared" si="3"/>
        <v/>
      </c>
      <c r="Y42" s="179" t="str">
        <f t="shared" si="3"/>
        <v/>
      </c>
      <c r="Z42" s="129"/>
      <c r="AA42" s="129"/>
    </row>
    <row r="43" spans="1:27" s="191" customFormat="1" ht="4.5" customHeight="1" x14ac:dyDescent="0.2">
      <c r="A43" s="190"/>
    </row>
    <row r="44" spans="1:27" s="191" customFormat="1" ht="12" customHeight="1" x14ac:dyDescent="0.25">
      <c r="A44" s="283" t="s">
        <v>31</v>
      </c>
      <c r="B44" s="283"/>
      <c r="C44" s="239"/>
      <c r="E44" s="44"/>
      <c r="F44" s="44"/>
      <c r="G44" s="44"/>
      <c r="H44" s="44"/>
      <c r="I44" s="44"/>
      <c r="J44" s="44"/>
      <c r="K44" s="44"/>
    </row>
    <row r="45" spans="1:27" s="191" customFormat="1" ht="12" customHeight="1" x14ac:dyDescent="0.2">
      <c r="A45" s="288" t="s">
        <v>17</v>
      </c>
      <c r="B45" s="289"/>
      <c r="C45" s="253"/>
      <c r="D45" s="292" t="s">
        <v>22</v>
      </c>
      <c r="E45" s="293"/>
      <c r="F45" s="293"/>
      <c r="G45" s="293"/>
      <c r="H45" s="293"/>
      <c r="I45" s="293"/>
      <c r="J45" s="293"/>
      <c r="K45" s="294"/>
      <c r="O45" s="284" t="s">
        <v>18</v>
      </c>
      <c r="P45" s="285"/>
      <c r="Q45" s="286"/>
      <c r="R45" s="200">
        <v>1</v>
      </c>
      <c r="S45" s="200">
        <v>2</v>
      </c>
      <c r="T45" s="200">
        <v>3</v>
      </c>
      <c r="U45" s="200">
        <v>4</v>
      </c>
      <c r="V45" s="200">
        <v>5</v>
      </c>
      <c r="W45" s="200">
        <v>6</v>
      </c>
      <c r="X45" s="278" t="s">
        <v>19</v>
      </c>
      <c r="Y45" s="279"/>
    </row>
    <row r="46" spans="1:27" s="191" customFormat="1" ht="12" hidden="1" customHeight="1" x14ac:dyDescent="0.2">
      <c r="A46" s="252"/>
      <c r="B46" s="252"/>
      <c r="C46" s="254"/>
      <c r="D46" s="252"/>
      <c r="E46" s="252"/>
      <c r="F46" s="252"/>
      <c r="G46" s="252"/>
      <c r="H46" s="252"/>
      <c r="I46" s="252"/>
      <c r="J46" s="252"/>
      <c r="K46" s="252"/>
      <c r="L46" s="255"/>
      <c r="O46" s="284" t="s">
        <v>161</v>
      </c>
      <c r="P46" s="285"/>
      <c r="Q46" s="286"/>
      <c r="R46" s="201" t="str">
        <f>IF(COUNTBLANK($C$11:$C$40)=30,"",COUNTIF($C$11:$C$40,"1"))</f>
        <v/>
      </c>
      <c r="S46" s="201" t="str">
        <f>IF(COUNTBLANK($C$11:$C$40)=30,"",COUNTIF($C$11:$C$40,"2"))</f>
        <v/>
      </c>
      <c r="T46" s="201" t="str">
        <f>IF(COUNTBLANK($C$11:$C$40)=30,"",COUNTIF($C$11:$C$40,"3"))</f>
        <v/>
      </c>
      <c r="U46" s="201" t="str">
        <f>IF(COUNTBLANK($C$11:$C$40)=30,"",COUNTIF($C$11:$C$40,"4"))</f>
        <v/>
      </c>
      <c r="V46" s="201" t="str">
        <f>IF(COUNTBLANK($C$11:$C$40)=30,"",COUNTIF($C$11:$C$40,"5"))</f>
        <v/>
      </c>
      <c r="W46" s="201" t="str">
        <f>IF(COUNTBLANK($C$11:$C$40)=30,"",COUNTIF($C$11:$C$40,"6"))</f>
        <v/>
      </c>
      <c r="X46" s="280" t="str">
        <f>IF(COUNTBLANK($C$11:$C$40)=30,"",(R45*R46+S45*S46+T45*T46+U45*U46+V45*V46+W45*W46)/N3)</f>
        <v/>
      </c>
      <c r="Y46" s="281"/>
    </row>
    <row r="47" spans="1:27" s="191" customFormat="1" ht="12" customHeight="1" x14ac:dyDescent="0.25">
      <c r="A47" s="290" t="s">
        <v>20</v>
      </c>
      <c r="B47" s="291"/>
      <c r="C47" s="253"/>
      <c r="D47" s="295" t="s">
        <v>23</v>
      </c>
      <c r="E47" s="296"/>
      <c r="F47" s="296"/>
      <c r="G47" s="296"/>
      <c r="H47" s="296"/>
      <c r="I47" s="296"/>
      <c r="J47" s="296"/>
      <c r="K47" s="297"/>
      <c r="O47" s="284" t="s">
        <v>21</v>
      </c>
      <c r="P47" s="285"/>
      <c r="Q47" s="286"/>
      <c r="R47" s="201" t="str">
        <f>IF(COUNTBLANK($AA$11:$AA$40)=30,"",COUNTIF($AA$11:$AA$40,"1"))</f>
        <v/>
      </c>
      <c r="S47" s="201" t="str">
        <f>IF(COUNTBLANK($AA$11:$AA$40)=30,"",COUNTIF($AA$11:$AA$40,"2"))</f>
        <v/>
      </c>
      <c r="T47" s="201" t="str">
        <f>IF(COUNTBLANK($AA$11:$AA$40)=30,"",COUNTIF($AA$11:$AA$40,"3"))</f>
        <v/>
      </c>
      <c r="U47" s="201" t="str">
        <f>IF(COUNTBLANK($AA$11:$AA$40)=30,"",COUNTIF($AA$11:$AA$40,"4"))</f>
        <v/>
      </c>
      <c r="V47" s="201" t="str">
        <f>IF(COUNTBLANK($AA$11:$AA$40)=30,"",COUNTIF($AA$11:$AA$40,"5"))</f>
        <v/>
      </c>
      <c r="W47" s="201" t="str">
        <f>IF(COUNTBLANK($AA$11:$AA$40)=30,"",COUNTIF($AA$11:$AA$40,"6"))</f>
        <v/>
      </c>
      <c r="X47" s="280" t="str">
        <f>IF(COUNTBLANK($AA$11:$AA$40)=30,"",(R45*R47+S45*S47+T45*T47+U45*U47+V45*V47+W45*W47)/N3)</f>
        <v/>
      </c>
      <c r="Y47" s="281"/>
      <c r="Z47" s="44"/>
    </row>
    <row r="48" spans="1:27" s="191" customFormat="1" x14ac:dyDescent="0.25">
      <c r="A48" s="190"/>
      <c r="E48" s="44"/>
      <c r="F48" s="44"/>
      <c r="G48" s="44"/>
      <c r="H48" s="44"/>
      <c r="I48" s="44"/>
      <c r="J48" s="44"/>
      <c r="K48" s="44"/>
    </row>
    <row r="49" spans="1:27" s="44" customFormat="1" x14ac:dyDescent="0.25">
      <c r="A49" s="110"/>
      <c r="Z49" s="111"/>
      <c r="AA49" s="111"/>
    </row>
    <row r="50" spans="1:27" s="44" customFormat="1" x14ac:dyDescent="0.25">
      <c r="A50" s="110"/>
      <c r="B50" s="209"/>
      <c r="C50" s="209"/>
    </row>
    <row r="51" spans="1:27" s="44" customFormat="1" x14ac:dyDescent="0.25">
      <c r="A51" s="110"/>
    </row>
    <row r="52" spans="1:27" s="44" customFormat="1" x14ac:dyDescent="0.25">
      <c r="A52" s="110"/>
    </row>
    <row r="53" spans="1:27" s="44" customFormat="1" x14ac:dyDescent="0.25">
      <c r="A53" s="110"/>
    </row>
    <row r="54" spans="1:27" x14ac:dyDescent="0.25">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row>
    <row r="55" spans="1:27" x14ac:dyDescent="0.25">
      <c r="A55" s="107"/>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row>
    <row r="56" spans="1:27" x14ac:dyDescent="0.25">
      <c r="A56" s="107"/>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row>
    <row r="57" spans="1:27" x14ac:dyDescent="0.25">
      <c r="A57" s="107"/>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row>
    <row r="58" spans="1:27" x14ac:dyDescent="0.25">
      <c r="A58" s="107"/>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row>
    <row r="59" spans="1:27" x14ac:dyDescent="0.25">
      <c r="A59" s="107"/>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row>
    <row r="60" spans="1:27" x14ac:dyDescent="0.25">
      <c r="A60" s="107"/>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row>
    <row r="61" spans="1:27" x14ac:dyDescent="0.25">
      <c r="A61" s="107"/>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row>
    <row r="62" spans="1:27" x14ac:dyDescent="0.25">
      <c r="A62" s="107"/>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row>
    <row r="63" spans="1:27" x14ac:dyDescent="0.25">
      <c r="A63" s="107"/>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row>
    <row r="64" spans="1:27" x14ac:dyDescent="0.25">
      <c r="A64" s="107"/>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row>
    <row r="65" spans="1:26" x14ac:dyDescent="0.25">
      <c r="A65" s="107"/>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row>
    <row r="66" spans="1:26" x14ac:dyDescent="0.25">
      <c r="A66" s="107"/>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row>
    <row r="67" spans="1:26" x14ac:dyDescent="0.25">
      <c r="A67" s="107"/>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row>
    <row r="68" spans="1:26" x14ac:dyDescent="0.25">
      <c r="A68" s="107"/>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row>
    <row r="69" spans="1:26" x14ac:dyDescent="0.25">
      <c r="A69" s="107"/>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row>
    <row r="70" spans="1:26" x14ac:dyDescent="0.25">
      <c r="A70" s="107"/>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row>
  </sheetData>
  <sheetProtection sheet="1" objects="1" scenarios="1"/>
  <mergeCells count="23">
    <mergeCell ref="O46:Q46"/>
    <mergeCell ref="X46:Y46"/>
    <mergeCell ref="O5:P5"/>
    <mergeCell ref="Q5:R5"/>
    <mergeCell ref="S5:T5"/>
    <mergeCell ref="U5:W5"/>
    <mergeCell ref="X5:Y5"/>
    <mergeCell ref="AA9:AA10"/>
    <mergeCell ref="AA5:AA8"/>
    <mergeCell ref="X45:Y45"/>
    <mergeCell ref="X47:Y47"/>
    <mergeCell ref="A6:B7"/>
    <mergeCell ref="A44:B44"/>
    <mergeCell ref="O45:Q45"/>
    <mergeCell ref="O47:Q47"/>
    <mergeCell ref="Z5:Z8"/>
    <mergeCell ref="A45:B45"/>
    <mergeCell ref="A47:B47"/>
    <mergeCell ref="D45:K45"/>
    <mergeCell ref="D47:K47"/>
    <mergeCell ref="D10:Y10"/>
    <mergeCell ref="D5:J5"/>
    <mergeCell ref="L5:N5"/>
  </mergeCells>
  <conditionalFormatting sqref="Z11:Z40">
    <cfRule type="expression" dxfId="3" priority="2" stopIfTrue="1">
      <formula>COUNTBLANK(D11:Y11)&gt;0</formula>
    </cfRule>
    <cfRule type="expression" dxfId="2" priority="3" stopIfTrue="1">
      <formula>COUNTBLANK(D11:Y11)=0</formula>
    </cfRule>
  </conditionalFormatting>
  <conditionalFormatting sqref="Z11:Z40">
    <cfRule type="expression" dxfId="1" priority="1" stopIfTrue="1">
      <formula>AA11=""</formula>
    </cfRule>
  </conditionalFormatting>
  <dataValidations count="1">
    <dataValidation type="whole" allowBlank="1" showInputMessage="1" showErrorMessage="1" error="Sie dürfen nur die Zahlen 0 oder 1 eingeben!" sqref="D11:Y40">
      <formula1>0</formula1>
      <formula2>1</formula2>
    </dataValidation>
  </dataValidations>
  <pageMargins left="0.31496062992125984" right="0.31496062992125984" top="0.59055118110236227" bottom="0.19685039370078741" header="0" footer="0"/>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74"/>
  <sheetViews>
    <sheetView showGridLines="0" zoomScaleNormal="100" zoomScaleSheetLayoutView="85" workbookViewId="0">
      <selection activeCell="A75" sqref="A75"/>
    </sheetView>
  </sheetViews>
  <sheetFormatPr baseColWidth="10" defaultRowHeight="15" x14ac:dyDescent="0.25"/>
  <cols>
    <col min="8" max="9" width="4.42578125" customWidth="1"/>
    <col min="10" max="10" width="14.7109375" customWidth="1"/>
    <col min="12" max="12" width="11.42578125" customWidth="1"/>
    <col min="13" max="13" width="12.28515625" customWidth="1"/>
  </cols>
  <sheetData>
    <row r="1" spans="1:12" ht="20.25" x14ac:dyDescent="0.3">
      <c r="A1" s="39" t="s">
        <v>177</v>
      </c>
      <c r="B1" s="40"/>
      <c r="C1" s="40"/>
      <c r="D1" s="40"/>
      <c r="E1" s="40"/>
      <c r="F1" s="40"/>
      <c r="G1" s="40"/>
      <c r="H1" s="40"/>
      <c r="I1" s="40"/>
      <c r="K1" s="117" t="s">
        <v>82</v>
      </c>
      <c r="L1" s="118" t="str">
        <f>IF(COUNTBLANK(Klasse!E3)=1,"",(Klasse!E3))</f>
        <v/>
      </c>
    </row>
    <row r="2" spans="1:12" ht="12.75" customHeight="1" x14ac:dyDescent="0.25">
      <c r="A2" s="40"/>
      <c r="B2" s="40"/>
      <c r="C2" s="40"/>
      <c r="D2" s="40"/>
      <c r="E2" s="40"/>
      <c r="F2" s="40"/>
      <c r="G2" s="40"/>
      <c r="H2" s="40"/>
      <c r="I2" s="40"/>
    </row>
    <row r="3" spans="1:12" x14ac:dyDescent="0.25">
      <c r="C3" s="40"/>
      <c r="D3" s="40"/>
      <c r="E3" s="40"/>
      <c r="F3" s="40"/>
      <c r="G3" s="40"/>
      <c r="H3" s="40"/>
      <c r="I3" s="40"/>
    </row>
    <row r="21" spans="9:10" x14ac:dyDescent="0.25">
      <c r="I21" s="72" t="s">
        <v>65</v>
      </c>
    </row>
    <row r="22" spans="9:10" ht="3.95" customHeight="1" x14ac:dyDescent="0.25"/>
    <row r="23" spans="9:10" x14ac:dyDescent="0.25">
      <c r="I23" s="63"/>
      <c r="J23" t="s">
        <v>17</v>
      </c>
    </row>
    <row r="24" spans="9:10" s="70" customFormat="1" ht="3" customHeight="1" x14ac:dyDescent="0.25">
      <c r="I24" s="71"/>
    </row>
    <row r="25" spans="9:10" x14ac:dyDescent="0.25">
      <c r="I25" s="64"/>
      <c r="J25" t="s">
        <v>20</v>
      </c>
    </row>
    <row r="26" spans="9:10" s="70" customFormat="1" ht="3" customHeight="1" x14ac:dyDescent="0.25">
      <c r="I26" s="71"/>
    </row>
    <row r="27" spans="9:10" x14ac:dyDescent="0.25">
      <c r="I27" s="65"/>
      <c r="J27" t="s">
        <v>22</v>
      </c>
    </row>
    <row r="28" spans="9:10" s="70" customFormat="1" ht="3" customHeight="1" x14ac:dyDescent="0.25">
      <c r="I28" s="71"/>
    </row>
    <row r="29" spans="9:10" x14ac:dyDescent="0.25">
      <c r="I29" s="66"/>
      <c r="J29" t="s">
        <v>23</v>
      </c>
    </row>
    <row r="31" spans="9:10" x14ac:dyDescent="0.25">
      <c r="I31" s="67"/>
      <c r="J31" t="s">
        <v>60</v>
      </c>
    </row>
    <row r="32" spans="9:10" s="70" customFormat="1" ht="3" customHeight="1" x14ac:dyDescent="0.25"/>
    <row r="33" spans="1:12" x14ac:dyDescent="0.25">
      <c r="I33" s="69"/>
      <c r="J33" t="s">
        <v>61</v>
      </c>
    </row>
    <row r="34" spans="1:12" s="70" customFormat="1" ht="3" customHeight="1" x14ac:dyDescent="0.25"/>
    <row r="35" spans="1:12" x14ac:dyDescent="0.25">
      <c r="I35" s="68"/>
      <c r="J35" t="s">
        <v>62</v>
      </c>
    </row>
    <row r="42" spans="1:12" ht="20.25" x14ac:dyDescent="0.3">
      <c r="A42" s="39" t="s">
        <v>177</v>
      </c>
      <c r="B42" s="40"/>
      <c r="K42" s="117" t="s">
        <v>82</v>
      </c>
      <c r="L42" s="118" t="str">
        <f>IF(COUNTBLANK(Klasse!E3)=1,"",(Klasse!E3))</f>
        <v/>
      </c>
    </row>
    <row r="74" spans="1:2" x14ac:dyDescent="0.25">
      <c r="A74" s="40"/>
      <c r="B74" s="40"/>
    </row>
  </sheetData>
  <sheetProtection sheet="1" objects="1" scenarios="1"/>
  <pageMargins left="0.39370078740157483" right="0.39370078740157483" top="0.59055118110236227" bottom="0.3149606299212598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showGridLines="0" showZeros="0" workbookViewId="0">
      <selection activeCell="E26" sqref="E26"/>
    </sheetView>
  </sheetViews>
  <sheetFormatPr baseColWidth="10" defaultColWidth="11.42578125" defaultRowHeight="15" x14ac:dyDescent="0.25"/>
  <cols>
    <col min="1" max="1" width="3.85546875" style="91" customWidth="1"/>
    <col min="2" max="2" width="81.28515625" style="48" customWidth="1"/>
    <col min="3" max="3" width="6.140625" style="44" customWidth="1"/>
    <col min="4" max="4" width="3.7109375" style="44" customWidth="1"/>
    <col min="5" max="5" width="7.85546875" style="44" customWidth="1"/>
    <col min="6" max="6" width="1.5703125" style="44" customWidth="1"/>
    <col min="7" max="10" width="7.85546875" style="44" customWidth="1"/>
    <col min="11" max="11" width="4.5703125" style="44" customWidth="1"/>
    <col min="12" max="16384" width="11.42578125" style="44"/>
  </cols>
  <sheetData>
    <row r="1" spans="1:10" ht="17.25" customHeight="1" thickBot="1" x14ac:dyDescent="0.3">
      <c r="A1" s="43" t="s">
        <v>52</v>
      </c>
      <c r="E1" s="317" t="s">
        <v>66</v>
      </c>
      <c r="F1" s="317"/>
      <c r="G1" s="317"/>
      <c r="H1" s="317"/>
      <c r="I1" s="317"/>
      <c r="J1" s="317"/>
    </row>
    <row r="2" spans="1:10" ht="48.75" customHeight="1" thickTop="1" x14ac:dyDescent="0.25">
      <c r="A2" s="318" t="s">
        <v>67</v>
      </c>
      <c r="B2" s="318"/>
      <c r="C2" s="318"/>
      <c r="D2" s="119"/>
      <c r="E2" s="319" t="s">
        <v>68</v>
      </c>
      <c r="F2" s="320"/>
      <c r="G2" s="320"/>
      <c r="H2" s="320"/>
      <c r="I2" s="320"/>
      <c r="J2" s="321"/>
    </row>
    <row r="3" spans="1:10" ht="21.75" customHeight="1" x14ac:dyDescent="0.25">
      <c r="A3" s="330" t="str">
        <f>IF(SUM(C10:C15)=SUM(C18:C23),"","Anzahl Halbjahresnoten UNGLEICH Anzahl Noten in der ZKA")</f>
        <v/>
      </c>
      <c r="B3" s="330"/>
      <c r="C3" s="330"/>
      <c r="D3" s="119"/>
      <c r="E3" s="322"/>
      <c r="F3" s="323"/>
      <c r="G3" s="323"/>
      <c r="H3" s="323"/>
      <c r="I3" s="323"/>
      <c r="J3" s="324"/>
    </row>
    <row r="4" spans="1:10" ht="19.5" customHeight="1" thickBot="1" x14ac:dyDescent="0.3">
      <c r="A4" s="328" t="s">
        <v>53</v>
      </c>
      <c r="B4" s="328"/>
      <c r="C4" s="328"/>
      <c r="D4" s="119"/>
      <c r="E4" s="322"/>
      <c r="F4" s="323"/>
      <c r="G4" s="323"/>
      <c r="H4" s="323"/>
      <c r="I4" s="323"/>
      <c r="J4" s="324"/>
    </row>
    <row r="5" spans="1:10" ht="15.75" customHeight="1" thickTop="1" thickBot="1" x14ac:dyDescent="0.3">
      <c r="A5" s="73"/>
      <c r="B5" s="73"/>
      <c r="C5" s="73" t="s">
        <v>54</v>
      </c>
      <c r="E5" s="325"/>
      <c r="F5" s="323"/>
      <c r="G5" s="326"/>
      <c r="H5" s="326"/>
      <c r="I5" s="326"/>
      <c r="J5" s="327"/>
    </row>
    <row r="6" spans="1:10" ht="16.5" thickTop="1" thickBot="1" x14ac:dyDescent="0.3">
      <c r="A6" s="74" t="s">
        <v>69</v>
      </c>
      <c r="B6" s="329" t="s">
        <v>70</v>
      </c>
      <c r="C6" s="329"/>
      <c r="D6" s="75"/>
      <c r="E6" s="121" t="s">
        <v>71</v>
      </c>
      <c r="F6" s="122"/>
      <c r="G6" s="121" t="s">
        <v>99</v>
      </c>
      <c r="H6" s="121" t="s">
        <v>100</v>
      </c>
      <c r="I6" s="121" t="s">
        <v>101</v>
      </c>
      <c r="J6" s="121" t="s">
        <v>102</v>
      </c>
    </row>
    <row r="7" spans="1:10" ht="15.75" thickTop="1" x14ac:dyDescent="0.25">
      <c r="A7" s="77"/>
      <c r="B7" s="78" t="s">
        <v>77</v>
      </c>
      <c r="C7" s="46" t="str">
        <f>IF(SUM(E7:J7)=0,"",SUM(E7:J7))</f>
        <v/>
      </c>
      <c r="D7" s="47"/>
      <c r="E7" s="79" t="str">
        <f>Klasse!N3</f>
        <v/>
      </c>
      <c r="F7" s="76"/>
      <c r="G7" s="80"/>
      <c r="H7" s="81"/>
      <c r="I7" s="81"/>
      <c r="J7" s="82"/>
    </row>
    <row r="8" spans="1:10" ht="6.75" customHeight="1" x14ac:dyDescent="0.25">
      <c r="C8" s="44" t="str">
        <f t="shared" ref="C8:C48" si="0">IF(SUM(E8:J8)=0,"",SUM(E8:J8))</f>
        <v/>
      </c>
      <c r="D8" s="49"/>
      <c r="E8" s="87"/>
      <c r="F8" s="76"/>
      <c r="G8" s="88"/>
      <c r="H8" s="89"/>
      <c r="I8" s="89"/>
      <c r="J8" s="90"/>
    </row>
    <row r="9" spans="1:10" ht="15" customHeight="1" x14ac:dyDescent="0.25">
      <c r="A9" s="74" t="s">
        <v>72</v>
      </c>
      <c r="B9" s="50" t="s">
        <v>83</v>
      </c>
      <c r="C9" s="50" t="str">
        <f t="shared" si="0"/>
        <v/>
      </c>
      <c r="D9" s="49"/>
      <c r="E9" s="87"/>
      <c r="F9" s="76"/>
      <c r="G9" s="88"/>
      <c r="H9" s="89"/>
      <c r="I9" s="89"/>
      <c r="J9" s="90"/>
    </row>
    <row r="10" spans="1:10" ht="15" customHeight="1" x14ac:dyDescent="0.25">
      <c r="B10" s="48" t="s">
        <v>84</v>
      </c>
      <c r="C10" s="46" t="str">
        <f t="shared" si="0"/>
        <v/>
      </c>
      <c r="D10" s="49"/>
      <c r="E10" s="83" t="str">
        <f>Klasse!R46</f>
        <v/>
      </c>
      <c r="F10" s="76"/>
      <c r="G10" s="262" t="s">
        <v>162</v>
      </c>
      <c r="H10" s="85"/>
      <c r="I10" s="85"/>
      <c r="J10" s="86"/>
    </row>
    <row r="11" spans="1:10" ht="15" customHeight="1" x14ac:dyDescent="0.25">
      <c r="B11" s="48" t="s">
        <v>85</v>
      </c>
      <c r="C11" s="46" t="str">
        <f t="shared" si="0"/>
        <v/>
      </c>
      <c r="D11" s="49"/>
      <c r="E11" s="83" t="str">
        <f>Klasse!S46</f>
        <v/>
      </c>
      <c r="F11" s="76"/>
      <c r="G11" s="262" t="s">
        <v>163</v>
      </c>
      <c r="H11" s="85"/>
      <c r="I11" s="85"/>
      <c r="J11" s="86"/>
    </row>
    <row r="12" spans="1:10" ht="15" customHeight="1" x14ac:dyDescent="0.25">
      <c r="B12" s="48" t="s">
        <v>86</v>
      </c>
      <c r="C12" s="46" t="str">
        <f t="shared" si="0"/>
        <v/>
      </c>
      <c r="D12" s="49"/>
      <c r="E12" s="83" t="str">
        <f>Klasse!T46</f>
        <v/>
      </c>
      <c r="F12" s="76"/>
      <c r="G12" s="84"/>
      <c r="H12" s="85"/>
      <c r="I12" s="85"/>
      <c r="J12" s="86"/>
    </row>
    <row r="13" spans="1:10" ht="15" customHeight="1" x14ac:dyDescent="0.25">
      <c r="B13" s="48" t="s">
        <v>87</v>
      </c>
      <c r="C13" s="46" t="str">
        <f t="shared" si="0"/>
        <v/>
      </c>
      <c r="D13" s="49"/>
      <c r="E13" s="83" t="str">
        <f>Klasse!U46</f>
        <v/>
      </c>
      <c r="F13" s="76"/>
      <c r="G13" s="84"/>
      <c r="H13" s="85"/>
      <c r="I13" s="85"/>
      <c r="J13" s="86"/>
    </row>
    <row r="14" spans="1:10" ht="15" customHeight="1" x14ac:dyDescent="0.25">
      <c r="B14" s="48" t="s">
        <v>88</v>
      </c>
      <c r="C14" s="46" t="str">
        <f t="shared" si="0"/>
        <v/>
      </c>
      <c r="D14" s="49"/>
      <c r="E14" s="83" t="str">
        <f>Klasse!V46</f>
        <v/>
      </c>
      <c r="F14" s="76"/>
      <c r="G14" s="84"/>
      <c r="H14" s="85"/>
      <c r="I14" s="85"/>
      <c r="J14" s="86"/>
    </row>
    <row r="15" spans="1:10" ht="15" customHeight="1" x14ac:dyDescent="0.25">
      <c r="B15" s="48" t="s">
        <v>89</v>
      </c>
      <c r="C15" s="46" t="str">
        <f t="shared" si="0"/>
        <v/>
      </c>
      <c r="D15" s="49"/>
      <c r="E15" s="83" t="str">
        <f>Klasse!W46</f>
        <v/>
      </c>
      <c r="F15" s="76"/>
      <c r="G15" s="84"/>
      <c r="H15" s="85"/>
      <c r="I15" s="85"/>
      <c r="J15" s="86"/>
    </row>
    <row r="16" spans="1:10" ht="6.75" customHeight="1" x14ac:dyDescent="0.25">
      <c r="C16" s="44" t="str">
        <f t="shared" si="0"/>
        <v/>
      </c>
      <c r="D16" s="49"/>
      <c r="E16" s="87"/>
      <c r="F16" s="76"/>
      <c r="G16" s="88"/>
      <c r="H16" s="89"/>
      <c r="I16" s="89"/>
      <c r="J16" s="90"/>
    </row>
    <row r="17" spans="1:10" ht="15" customHeight="1" x14ac:dyDescent="0.25">
      <c r="A17" s="74" t="s">
        <v>73</v>
      </c>
      <c r="B17" s="50" t="s">
        <v>90</v>
      </c>
      <c r="C17" s="50" t="str">
        <f t="shared" si="0"/>
        <v/>
      </c>
      <c r="D17" s="49"/>
      <c r="E17" s="87"/>
      <c r="F17" s="76"/>
      <c r="G17" s="88"/>
      <c r="H17" s="89"/>
      <c r="I17" s="89"/>
      <c r="J17" s="90"/>
    </row>
    <row r="18" spans="1:10" ht="15" customHeight="1" x14ac:dyDescent="0.25">
      <c r="B18" s="48" t="s">
        <v>91</v>
      </c>
      <c r="C18" s="46" t="str">
        <f t="shared" si="0"/>
        <v/>
      </c>
      <c r="D18" s="49"/>
      <c r="E18" s="83" t="str">
        <f>Klasse!R47</f>
        <v/>
      </c>
      <c r="F18" s="76"/>
      <c r="G18" s="84"/>
      <c r="H18" s="85"/>
      <c r="I18" s="85"/>
      <c r="J18" s="86"/>
    </row>
    <row r="19" spans="1:10" ht="15" customHeight="1" x14ac:dyDescent="0.25">
      <c r="B19" s="48" t="s">
        <v>92</v>
      </c>
      <c r="C19" s="46" t="str">
        <f t="shared" si="0"/>
        <v/>
      </c>
      <c r="D19" s="49"/>
      <c r="E19" s="83" t="str">
        <f>Klasse!S47</f>
        <v/>
      </c>
      <c r="F19" s="76"/>
      <c r="G19" s="84"/>
      <c r="H19" s="85"/>
      <c r="I19" s="85"/>
      <c r="J19" s="86"/>
    </row>
    <row r="20" spans="1:10" ht="15" customHeight="1" x14ac:dyDescent="0.25">
      <c r="B20" s="48" t="s">
        <v>93</v>
      </c>
      <c r="C20" s="46" t="str">
        <f t="shared" si="0"/>
        <v/>
      </c>
      <c r="D20" s="49"/>
      <c r="E20" s="83" t="str">
        <f>Klasse!T47</f>
        <v/>
      </c>
      <c r="F20" s="76"/>
      <c r="G20" s="84"/>
      <c r="H20" s="85"/>
      <c r="I20" s="85"/>
      <c r="J20" s="86"/>
    </row>
    <row r="21" spans="1:10" ht="15" customHeight="1" x14ac:dyDescent="0.25">
      <c r="B21" s="48" t="s">
        <v>94</v>
      </c>
      <c r="C21" s="46" t="str">
        <f t="shared" si="0"/>
        <v/>
      </c>
      <c r="D21" s="49"/>
      <c r="E21" s="83" t="str">
        <f>Klasse!U47</f>
        <v/>
      </c>
      <c r="F21" s="76"/>
      <c r="G21" s="84"/>
      <c r="H21" s="85"/>
      <c r="I21" s="85"/>
      <c r="J21" s="86"/>
    </row>
    <row r="22" spans="1:10" ht="15" customHeight="1" x14ac:dyDescent="0.25">
      <c r="B22" s="48" t="s">
        <v>95</v>
      </c>
      <c r="C22" s="46" t="str">
        <f t="shared" si="0"/>
        <v/>
      </c>
      <c r="D22" s="49"/>
      <c r="E22" s="83" t="str">
        <f>Klasse!V47</f>
        <v/>
      </c>
      <c r="F22" s="76"/>
      <c r="G22" s="84"/>
      <c r="H22" s="85"/>
      <c r="I22" s="85"/>
      <c r="J22" s="86"/>
    </row>
    <row r="23" spans="1:10" ht="15" customHeight="1" x14ac:dyDescent="0.25">
      <c r="B23" s="48" t="s">
        <v>96</v>
      </c>
      <c r="C23" s="46" t="str">
        <f t="shared" si="0"/>
        <v/>
      </c>
      <c r="D23" s="49"/>
      <c r="E23" s="83" t="str">
        <f>Klasse!W47</f>
        <v/>
      </c>
      <c r="F23" s="76"/>
      <c r="G23" s="84"/>
      <c r="H23" s="85"/>
      <c r="I23" s="85"/>
      <c r="J23" s="86"/>
    </row>
    <row r="24" spans="1:10" ht="6.75" customHeight="1" x14ac:dyDescent="0.25">
      <c r="D24" s="49"/>
      <c r="E24" s="87"/>
      <c r="F24" s="76"/>
      <c r="G24" s="88"/>
      <c r="H24" s="89"/>
      <c r="I24" s="89"/>
      <c r="J24" s="90"/>
    </row>
    <row r="25" spans="1:10" ht="27" x14ac:dyDescent="0.25">
      <c r="A25" s="74" t="s">
        <v>97</v>
      </c>
      <c r="B25" s="94" t="s">
        <v>78</v>
      </c>
      <c r="C25" s="50" t="str">
        <f t="shared" si="0"/>
        <v/>
      </c>
      <c r="D25" s="45"/>
      <c r="E25" s="87"/>
      <c r="F25" s="76"/>
      <c r="G25" s="88"/>
      <c r="H25" s="89"/>
      <c r="I25" s="89"/>
      <c r="J25" s="90"/>
    </row>
    <row r="26" spans="1:10" x14ac:dyDescent="0.25">
      <c r="B26" s="48" t="s">
        <v>136</v>
      </c>
      <c r="C26" s="46" t="str">
        <f t="shared" si="0"/>
        <v/>
      </c>
      <c r="D26" s="51"/>
      <c r="E26" s="83" t="str">
        <f>Klasse!D41</f>
        <v/>
      </c>
      <c r="F26" s="76"/>
      <c r="G26" s="84"/>
      <c r="H26" s="85"/>
      <c r="I26" s="85"/>
      <c r="J26" s="86"/>
    </row>
    <row r="27" spans="1:10" x14ac:dyDescent="0.25">
      <c r="B27" s="48" t="s">
        <v>137</v>
      </c>
      <c r="C27" s="46" t="str">
        <f t="shared" si="0"/>
        <v/>
      </c>
      <c r="D27" s="51"/>
      <c r="E27" s="83" t="str">
        <f>Klasse!E41</f>
        <v/>
      </c>
      <c r="F27" s="76"/>
      <c r="G27" s="84"/>
      <c r="H27" s="85"/>
      <c r="I27" s="85"/>
      <c r="J27" s="86"/>
    </row>
    <row r="28" spans="1:10" x14ac:dyDescent="0.25">
      <c r="B28" s="48" t="s">
        <v>138</v>
      </c>
      <c r="C28" s="46" t="str">
        <f t="shared" si="0"/>
        <v/>
      </c>
      <c r="D28" s="51"/>
      <c r="E28" s="83" t="str">
        <f>Klasse!F41</f>
        <v/>
      </c>
      <c r="F28" s="76"/>
      <c r="G28" s="84"/>
      <c r="H28" s="85"/>
      <c r="I28" s="85"/>
      <c r="J28" s="86"/>
    </row>
    <row r="29" spans="1:10" x14ac:dyDescent="0.25">
      <c r="B29" s="48" t="s">
        <v>139</v>
      </c>
      <c r="C29" s="46" t="str">
        <f t="shared" si="0"/>
        <v/>
      </c>
      <c r="D29" s="51"/>
      <c r="E29" s="83" t="str">
        <f>Klasse!G41</f>
        <v/>
      </c>
      <c r="F29" s="76"/>
      <c r="G29" s="84"/>
      <c r="H29" s="85"/>
      <c r="I29" s="85"/>
      <c r="J29" s="86"/>
    </row>
    <row r="30" spans="1:10" x14ac:dyDescent="0.25">
      <c r="B30" s="48" t="s">
        <v>140</v>
      </c>
      <c r="C30" s="46" t="str">
        <f t="shared" si="0"/>
        <v/>
      </c>
      <c r="D30" s="51"/>
      <c r="E30" s="83" t="str">
        <f>Klasse!H41</f>
        <v/>
      </c>
      <c r="F30" s="76"/>
      <c r="G30" s="84"/>
      <c r="H30" s="85"/>
      <c r="I30" s="85"/>
      <c r="J30" s="86"/>
    </row>
    <row r="31" spans="1:10" x14ac:dyDescent="0.25">
      <c r="B31" s="48" t="s">
        <v>141</v>
      </c>
      <c r="C31" s="46" t="str">
        <f t="shared" si="0"/>
        <v/>
      </c>
      <c r="D31" s="51"/>
      <c r="E31" s="83" t="str">
        <f>Klasse!I41</f>
        <v/>
      </c>
      <c r="F31" s="76"/>
      <c r="G31" s="84"/>
      <c r="H31" s="85"/>
      <c r="I31" s="85"/>
      <c r="J31" s="86"/>
    </row>
    <row r="32" spans="1:10" x14ac:dyDescent="0.25">
      <c r="B32" s="48" t="s">
        <v>142</v>
      </c>
      <c r="C32" s="46" t="str">
        <f t="shared" si="0"/>
        <v/>
      </c>
      <c r="D32" s="51"/>
      <c r="E32" s="83" t="str">
        <f>Klasse!J41</f>
        <v/>
      </c>
      <c r="F32" s="76"/>
      <c r="G32" s="84"/>
      <c r="H32" s="85"/>
      <c r="I32" s="85"/>
      <c r="J32" s="86"/>
    </row>
    <row r="33" spans="2:10" x14ac:dyDescent="0.25">
      <c r="B33" s="48" t="s">
        <v>143</v>
      </c>
      <c r="C33" s="46" t="str">
        <f t="shared" si="0"/>
        <v/>
      </c>
      <c r="D33" s="51"/>
      <c r="E33" s="83" t="str">
        <f>Klasse!K41</f>
        <v/>
      </c>
      <c r="F33" s="76"/>
      <c r="G33" s="84"/>
      <c r="H33" s="85"/>
      <c r="I33" s="85"/>
      <c r="J33" s="86"/>
    </row>
    <row r="34" spans="2:10" x14ac:dyDescent="0.25">
      <c r="B34" s="48" t="s">
        <v>144</v>
      </c>
      <c r="C34" s="46" t="str">
        <f t="shared" si="0"/>
        <v/>
      </c>
      <c r="D34" s="51"/>
      <c r="E34" s="83" t="str">
        <f>Klasse!L41</f>
        <v/>
      </c>
      <c r="F34" s="76"/>
      <c r="G34" s="84"/>
      <c r="H34" s="85"/>
      <c r="I34" s="85"/>
      <c r="J34" s="86"/>
    </row>
    <row r="35" spans="2:10" x14ac:dyDescent="0.25">
      <c r="B35" s="48" t="s">
        <v>145</v>
      </c>
      <c r="C35" s="46" t="str">
        <f t="shared" si="0"/>
        <v/>
      </c>
      <c r="D35" s="51"/>
      <c r="E35" s="83" t="str">
        <f>Klasse!M41</f>
        <v/>
      </c>
      <c r="F35" s="76"/>
      <c r="G35" s="84"/>
      <c r="H35" s="85"/>
      <c r="I35" s="85"/>
      <c r="J35" s="86"/>
    </row>
    <row r="36" spans="2:10" x14ac:dyDescent="0.25">
      <c r="B36" s="48" t="s">
        <v>146</v>
      </c>
      <c r="C36" s="46" t="str">
        <f t="shared" ref="C36:C38" si="1">IF(SUM(E36:J36)=0,"",SUM(E36:J36))</f>
        <v/>
      </c>
      <c r="D36" s="51"/>
      <c r="E36" s="83" t="str">
        <f>Klasse!N41</f>
        <v/>
      </c>
      <c r="F36" s="76"/>
      <c r="G36" s="84"/>
      <c r="H36" s="85"/>
      <c r="I36" s="85"/>
      <c r="J36" s="86"/>
    </row>
    <row r="37" spans="2:10" x14ac:dyDescent="0.25">
      <c r="B37" s="48" t="s">
        <v>147</v>
      </c>
      <c r="C37" s="46" t="str">
        <f t="shared" si="1"/>
        <v/>
      </c>
      <c r="D37" s="51"/>
      <c r="E37" s="83" t="str">
        <f>Klasse!O41</f>
        <v/>
      </c>
      <c r="F37" s="76"/>
      <c r="G37" s="84"/>
      <c r="H37" s="85"/>
      <c r="I37" s="85"/>
      <c r="J37" s="86"/>
    </row>
    <row r="38" spans="2:10" x14ac:dyDescent="0.25">
      <c r="B38" s="48" t="s">
        <v>148</v>
      </c>
      <c r="C38" s="46" t="str">
        <f t="shared" si="1"/>
        <v/>
      </c>
      <c r="D38" s="51"/>
      <c r="E38" s="83" t="str">
        <f>Klasse!P41</f>
        <v/>
      </c>
      <c r="F38" s="76"/>
      <c r="G38" s="84"/>
      <c r="H38" s="85"/>
      <c r="I38" s="85"/>
      <c r="J38" s="86"/>
    </row>
    <row r="39" spans="2:10" x14ac:dyDescent="0.25">
      <c r="B39" s="48" t="s">
        <v>149</v>
      </c>
      <c r="C39" s="46" t="str">
        <f t="shared" si="0"/>
        <v/>
      </c>
      <c r="D39" s="51"/>
      <c r="E39" s="83" t="str">
        <f>Klasse!Q41</f>
        <v/>
      </c>
      <c r="F39" s="76"/>
      <c r="G39" s="84"/>
      <c r="H39" s="85"/>
      <c r="I39" s="85"/>
      <c r="J39" s="86"/>
    </row>
    <row r="40" spans="2:10" x14ac:dyDescent="0.25">
      <c r="B40" s="48" t="s">
        <v>150</v>
      </c>
      <c r="C40" s="46" t="str">
        <f t="shared" si="0"/>
        <v/>
      </c>
      <c r="D40" s="51"/>
      <c r="E40" s="83" t="str">
        <f>Klasse!R41</f>
        <v/>
      </c>
      <c r="F40" s="76"/>
      <c r="G40" s="84"/>
      <c r="H40" s="85"/>
      <c r="I40" s="85"/>
      <c r="J40" s="86"/>
    </row>
    <row r="41" spans="2:10" x14ac:dyDescent="0.25">
      <c r="B41" s="48" t="s">
        <v>151</v>
      </c>
      <c r="C41" s="46" t="str">
        <f t="shared" si="0"/>
        <v/>
      </c>
      <c r="D41" s="51"/>
      <c r="E41" s="83" t="str">
        <f>Klasse!S41</f>
        <v/>
      </c>
      <c r="F41" s="76"/>
      <c r="G41" s="84"/>
      <c r="H41" s="85"/>
      <c r="I41" s="85"/>
      <c r="J41" s="86"/>
    </row>
    <row r="42" spans="2:10" x14ac:dyDescent="0.25">
      <c r="B42" s="48" t="s">
        <v>152</v>
      </c>
      <c r="C42" s="46" t="str">
        <f t="shared" si="0"/>
        <v/>
      </c>
      <c r="D42" s="51"/>
      <c r="E42" s="83" t="str">
        <f>Klasse!T41</f>
        <v/>
      </c>
      <c r="F42" s="76"/>
      <c r="G42" s="84"/>
      <c r="H42" s="85"/>
      <c r="I42" s="85"/>
      <c r="J42" s="86"/>
    </row>
    <row r="43" spans="2:10" x14ac:dyDescent="0.25">
      <c r="B43" s="48" t="s">
        <v>153</v>
      </c>
      <c r="C43" s="46" t="str">
        <f t="shared" si="0"/>
        <v/>
      </c>
      <c r="D43" s="51"/>
      <c r="E43" s="83" t="str">
        <f>Klasse!U41</f>
        <v/>
      </c>
      <c r="F43" s="76"/>
      <c r="G43" s="84"/>
      <c r="H43" s="85"/>
      <c r="I43" s="85"/>
      <c r="J43" s="86"/>
    </row>
    <row r="44" spans="2:10" x14ac:dyDescent="0.25">
      <c r="B44" s="48" t="s">
        <v>154</v>
      </c>
      <c r="C44" s="46" t="str">
        <f t="shared" si="0"/>
        <v/>
      </c>
      <c r="D44" s="51"/>
      <c r="E44" s="83" t="str">
        <f>Klasse!V41</f>
        <v/>
      </c>
      <c r="F44" s="76"/>
      <c r="G44" s="84"/>
      <c r="H44" s="85"/>
      <c r="I44" s="85"/>
      <c r="J44" s="86"/>
    </row>
    <row r="45" spans="2:10" x14ac:dyDescent="0.25">
      <c r="B45" s="48" t="s">
        <v>155</v>
      </c>
      <c r="C45" s="46" t="str">
        <f t="shared" si="0"/>
        <v/>
      </c>
      <c r="D45" s="51"/>
      <c r="E45" s="83" t="str">
        <f>Klasse!W41</f>
        <v/>
      </c>
      <c r="F45" s="76"/>
      <c r="G45" s="84"/>
      <c r="H45" s="85"/>
      <c r="I45" s="85"/>
      <c r="J45" s="86"/>
    </row>
    <row r="46" spans="2:10" x14ac:dyDescent="0.25">
      <c r="B46" s="48" t="s">
        <v>156</v>
      </c>
      <c r="C46" s="46" t="str">
        <f t="shared" si="0"/>
        <v/>
      </c>
      <c r="D46" s="51"/>
      <c r="E46" s="83" t="str">
        <f>Klasse!X41</f>
        <v/>
      </c>
      <c r="F46" s="76"/>
      <c r="G46" s="84"/>
      <c r="H46" s="85"/>
      <c r="I46" s="85"/>
      <c r="J46" s="86"/>
    </row>
    <row r="47" spans="2:10" ht="15.75" thickBot="1" x14ac:dyDescent="0.3">
      <c r="B47" s="48" t="s">
        <v>157</v>
      </c>
      <c r="C47" s="46" t="str">
        <f t="shared" si="0"/>
        <v/>
      </c>
      <c r="D47" s="51"/>
      <c r="E47" s="93" t="str">
        <f>Klasse!Y41</f>
        <v/>
      </c>
      <c r="F47" s="76"/>
      <c r="G47" s="95"/>
      <c r="H47" s="96"/>
      <c r="I47" s="96"/>
      <c r="J47" s="97"/>
    </row>
    <row r="48" spans="2:10" ht="6.75" customHeight="1" thickTop="1" x14ac:dyDescent="0.25">
      <c r="C48" s="44" t="str">
        <f t="shared" si="0"/>
        <v/>
      </c>
      <c r="D48" s="49"/>
      <c r="E48" s="76"/>
      <c r="F48" s="76"/>
      <c r="G48" s="103"/>
      <c r="H48" s="103"/>
      <c r="I48" s="103"/>
      <c r="J48" s="103"/>
    </row>
    <row r="49" spans="1:4" x14ac:dyDescent="0.25">
      <c r="A49" s="74" t="s">
        <v>98</v>
      </c>
      <c r="B49" s="329" t="s">
        <v>55</v>
      </c>
      <c r="C49" s="329"/>
      <c r="D49" s="45"/>
    </row>
    <row r="50" spans="1:4" x14ac:dyDescent="0.25">
      <c r="B50" s="313" t="s">
        <v>74</v>
      </c>
      <c r="C50" s="313"/>
      <c r="D50" s="52"/>
    </row>
    <row r="51" spans="1:4" x14ac:dyDescent="0.25">
      <c r="B51" s="314" t="s">
        <v>75</v>
      </c>
      <c r="C51" s="314"/>
    </row>
    <row r="52" spans="1:4" ht="22.5" customHeight="1" x14ac:dyDescent="0.25">
      <c r="B52" s="48" t="s">
        <v>76</v>
      </c>
    </row>
    <row r="53" spans="1:4" ht="160.5" customHeight="1" x14ac:dyDescent="0.25">
      <c r="B53" s="315"/>
      <c r="C53" s="316"/>
    </row>
  </sheetData>
  <mergeCells count="10">
    <mergeCell ref="B50:C50"/>
    <mergeCell ref="B51:C51"/>
    <mergeCell ref="B53:C53"/>
    <mergeCell ref="E1:J1"/>
    <mergeCell ref="A2:C2"/>
    <mergeCell ref="E2:J5"/>
    <mergeCell ref="A4:C4"/>
    <mergeCell ref="B6:C6"/>
    <mergeCell ref="B49:C49"/>
    <mergeCell ref="A3:C3"/>
  </mergeCells>
  <conditionalFormatting sqref="A3:C3">
    <cfRule type="cellIs" dxfId="0"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5121"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512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2"/>
  <sheetViews>
    <sheetView topLeftCell="A94" workbookViewId="0">
      <selection activeCell="A129" sqref="A129"/>
    </sheetView>
  </sheetViews>
  <sheetFormatPr baseColWidth="10" defaultRowHeight="15" x14ac:dyDescent="0.25"/>
  <cols>
    <col min="1" max="1" width="25.5703125" customWidth="1"/>
    <col min="2" max="5" width="5.7109375" customWidth="1"/>
    <col min="6" max="6" width="5.7109375" bestFit="1" customWidth="1"/>
    <col min="7" max="8" width="5.7109375" customWidth="1"/>
    <col min="9" max="9" width="8.140625" bestFit="1" customWidth="1"/>
    <col min="10" max="10" width="8.85546875" customWidth="1"/>
    <col min="11" max="21" width="5.7109375" customWidth="1"/>
    <col min="22" max="22" width="6.28515625" customWidth="1"/>
    <col min="23" max="23" width="6.42578125" customWidth="1"/>
    <col min="24" max="24" width="6.7109375" customWidth="1"/>
    <col min="25" max="25" width="7" bestFit="1" customWidth="1"/>
    <col min="26" max="26" width="7.140625" customWidth="1"/>
  </cols>
  <sheetData>
    <row r="1" spans="1:21" ht="15.75" thickTop="1" x14ac:dyDescent="0.25">
      <c r="C1" s="53"/>
      <c r="D1" s="54"/>
      <c r="E1" s="54"/>
      <c r="F1" s="55"/>
    </row>
    <row r="2" spans="1:21" x14ac:dyDescent="0.25">
      <c r="C2" s="56"/>
      <c r="D2" s="57" t="s">
        <v>56</v>
      </c>
      <c r="E2" s="57"/>
      <c r="F2" s="58"/>
    </row>
    <row r="3" spans="1:21" x14ac:dyDescent="0.25">
      <c r="C3" s="56"/>
      <c r="D3" s="57"/>
      <c r="E3" s="57"/>
      <c r="F3" s="58"/>
    </row>
    <row r="4" spans="1:21" x14ac:dyDescent="0.25">
      <c r="C4" s="56"/>
      <c r="D4" s="57" t="s">
        <v>57</v>
      </c>
      <c r="E4" s="57" t="s">
        <v>18</v>
      </c>
      <c r="F4" s="58"/>
    </row>
    <row r="5" spans="1:21" x14ac:dyDescent="0.25">
      <c r="C5" s="56"/>
      <c r="D5" s="57">
        <v>0</v>
      </c>
      <c r="E5" s="57">
        <v>6</v>
      </c>
      <c r="F5" s="58"/>
    </row>
    <row r="6" spans="1:21" x14ac:dyDescent="0.25">
      <c r="C6" s="56"/>
      <c r="D6" s="57">
        <v>4</v>
      </c>
      <c r="E6" s="57">
        <v>5</v>
      </c>
      <c r="F6" s="58"/>
    </row>
    <row r="7" spans="1:21" x14ac:dyDescent="0.25">
      <c r="C7" s="56"/>
      <c r="D7" s="57">
        <v>8</v>
      </c>
      <c r="E7" s="57">
        <v>4</v>
      </c>
      <c r="F7" s="58"/>
    </row>
    <row r="8" spans="1:21" x14ac:dyDescent="0.25">
      <c r="C8" s="56"/>
      <c r="D8" s="57">
        <v>12</v>
      </c>
      <c r="E8" s="57">
        <v>3</v>
      </c>
      <c r="F8" s="58"/>
    </row>
    <row r="9" spans="1:21" x14ac:dyDescent="0.25">
      <c r="C9" s="56"/>
      <c r="D9" s="57">
        <v>15</v>
      </c>
      <c r="E9" s="57">
        <v>2</v>
      </c>
      <c r="F9" s="58"/>
    </row>
    <row r="10" spans="1:21" x14ac:dyDescent="0.25">
      <c r="C10" s="56"/>
      <c r="D10" s="57">
        <v>19</v>
      </c>
      <c r="E10" s="57">
        <v>1</v>
      </c>
      <c r="F10" s="58"/>
    </row>
    <row r="11" spans="1:21" ht="15.75" thickBot="1" x14ac:dyDescent="0.3">
      <c r="C11" s="59"/>
      <c r="D11" s="60"/>
      <c r="E11" s="60"/>
      <c r="F11" s="61"/>
    </row>
    <row r="12" spans="1:21" ht="15.75" thickTop="1" x14ac:dyDescent="0.25"/>
    <row r="13" spans="1:21" ht="21" x14ac:dyDescent="0.35">
      <c r="A13" s="62" t="s">
        <v>58</v>
      </c>
    </row>
    <row r="16" spans="1:21" s="12" customFormat="1" x14ac:dyDescent="0.25">
      <c r="A16" s="5" t="s">
        <v>8</v>
      </c>
      <c r="B16" s="16" t="s">
        <v>4</v>
      </c>
      <c r="C16" s="16" t="s">
        <v>5</v>
      </c>
      <c r="D16" s="16" t="s">
        <v>6</v>
      </c>
      <c r="E16" s="16" t="s">
        <v>7</v>
      </c>
      <c r="F16" s="16" t="s">
        <v>30</v>
      </c>
      <c r="G16" s="16">
        <v>2</v>
      </c>
      <c r="H16" s="16">
        <v>3</v>
      </c>
      <c r="I16" s="16" t="s">
        <v>25</v>
      </c>
      <c r="J16" s="16" t="s">
        <v>26</v>
      </c>
      <c r="K16" s="16">
        <v>5</v>
      </c>
      <c r="L16" s="16">
        <v>6</v>
      </c>
      <c r="M16" s="16">
        <v>7</v>
      </c>
      <c r="N16" s="16" t="s">
        <v>27</v>
      </c>
      <c r="O16" s="16" t="s">
        <v>28</v>
      </c>
      <c r="P16" s="16">
        <v>9</v>
      </c>
      <c r="Q16" s="16">
        <v>10</v>
      </c>
      <c r="R16" s="16">
        <v>11</v>
      </c>
      <c r="S16" s="16">
        <v>12</v>
      </c>
      <c r="T16" s="16">
        <v>13</v>
      </c>
      <c r="U16" s="16">
        <v>14</v>
      </c>
    </row>
    <row r="17" spans="1:30" s="12" customFormat="1" ht="15" customHeight="1" x14ac:dyDescent="0.25">
      <c r="A17" s="13" t="s">
        <v>32</v>
      </c>
      <c r="B17" s="8">
        <v>1</v>
      </c>
      <c r="C17" s="8">
        <v>1</v>
      </c>
      <c r="D17" s="8">
        <v>1</v>
      </c>
      <c r="E17" s="8">
        <v>1</v>
      </c>
      <c r="F17" s="8">
        <v>1</v>
      </c>
      <c r="G17" s="8">
        <v>1</v>
      </c>
      <c r="H17" s="8">
        <v>1</v>
      </c>
      <c r="I17" s="8">
        <v>1</v>
      </c>
      <c r="J17" s="8">
        <v>1</v>
      </c>
      <c r="K17" s="8">
        <v>1</v>
      </c>
      <c r="L17" s="8">
        <v>1</v>
      </c>
      <c r="M17" s="8">
        <v>1</v>
      </c>
      <c r="N17" s="8">
        <v>1</v>
      </c>
      <c r="O17" s="8">
        <v>1</v>
      </c>
      <c r="P17" s="8">
        <v>1</v>
      </c>
      <c r="Q17" s="8">
        <v>1</v>
      </c>
      <c r="R17" s="8">
        <v>1</v>
      </c>
      <c r="S17" s="8">
        <v>1</v>
      </c>
      <c r="T17" s="8">
        <v>1</v>
      </c>
      <c r="U17" s="8">
        <v>1</v>
      </c>
    </row>
    <row r="18" spans="1:30" s="12" customFormat="1" x14ac:dyDescent="0.25">
      <c r="A18" s="11" t="s">
        <v>15</v>
      </c>
      <c r="B18" s="2" t="str">
        <f>Klasse!D41</f>
        <v/>
      </c>
      <c r="C18" s="2" t="str">
        <f>Klasse!E41</f>
        <v/>
      </c>
      <c r="D18" s="2" t="str">
        <f>Klasse!F41</f>
        <v/>
      </c>
      <c r="E18" s="2" t="str">
        <f>Klasse!G41</f>
        <v/>
      </c>
      <c r="F18" s="2" t="str">
        <f>Klasse!H41</f>
        <v/>
      </c>
      <c r="G18" s="2" t="str">
        <f>Klasse!I41</f>
        <v/>
      </c>
      <c r="H18" s="2" t="str">
        <f>Klasse!J41</f>
        <v/>
      </c>
      <c r="I18" s="2" t="str">
        <f>Klasse!K41</f>
        <v/>
      </c>
      <c r="J18" s="2" t="str">
        <f>Klasse!L41</f>
        <v/>
      </c>
      <c r="K18" s="2" t="str">
        <f>Klasse!M41</f>
        <v/>
      </c>
      <c r="L18" s="2" t="str">
        <f>Klasse!N41</f>
        <v/>
      </c>
      <c r="M18" s="2" t="str">
        <f>Klasse!O41</f>
        <v/>
      </c>
      <c r="N18" s="2" t="str">
        <f>Klasse!P41</f>
        <v/>
      </c>
      <c r="O18" s="2" t="str">
        <f>Klasse!Q41</f>
        <v/>
      </c>
      <c r="P18" s="2" t="str">
        <f>Klasse!R41</f>
        <v/>
      </c>
      <c r="Q18" s="2" t="str">
        <f>Klasse!U41</f>
        <v/>
      </c>
      <c r="R18" s="2" t="str">
        <f>Klasse!V41</f>
        <v/>
      </c>
      <c r="S18" s="2" t="str">
        <f>Klasse!W41</f>
        <v/>
      </c>
      <c r="T18" s="2" t="str">
        <f>Klasse!X41</f>
        <v/>
      </c>
      <c r="U18" s="2" t="str">
        <f>Klasse!Y41</f>
        <v/>
      </c>
    </row>
    <row r="19" spans="1:30" s="12" customFormat="1" x14ac:dyDescent="0.25">
      <c r="A19" s="7" t="s">
        <v>33</v>
      </c>
      <c r="B19" s="14" t="str">
        <f>Klasse!D42</f>
        <v/>
      </c>
      <c r="C19" s="14" t="str">
        <f>Klasse!E42</f>
        <v/>
      </c>
      <c r="D19" s="14" t="str">
        <f>Klasse!F42</f>
        <v/>
      </c>
      <c r="E19" s="14" t="str">
        <f>Klasse!G42</f>
        <v/>
      </c>
      <c r="F19" s="14" t="str">
        <f>Klasse!H42</f>
        <v/>
      </c>
      <c r="G19" s="14" t="str">
        <f>Klasse!I42</f>
        <v/>
      </c>
      <c r="H19" s="14" t="str">
        <f>Klasse!J42</f>
        <v/>
      </c>
      <c r="I19" s="14" t="str">
        <f>Klasse!K42</f>
        <v/>
      </c>
      <c r="J19" s="14" t="str">
        <f>Klasse!L42</f>
        <v/>
      </c>
      <c r="K19" s="14" t="str">
        <f>Klasse!M42</f>
        <v/>
      </c>
      <c r="L19" s="14" t="str">
        <f>Klasse!N42</f>
        <v/>
      </c>
      <c r="M19" s="14" t="str">
        <f>Klasse!O42</f>
        <v/>
      </c>
      <c r="N19" s="14" t="str">
        <f>Klasse!P42</f>
        <v/>
      </c>
      <c r="O19" s="14" t="str">
        <f>Klasse!Q42</f>
        <v/>
      </c>
      <c r="P19" s="14" t="str">
        <f>Klasse!R42</f>
        <v/>
      </c>
      <c r="Q19" s="14" t="str">
        <f>Klasse!U42</f>
        <v/>
      </c>
      <c r="R19" s="14" t="str">
        <f>Klasse!V42</f>
        <v/>
      </c>
      <c r="S19" s="14" t="str">
        <f>Klasse!W42</f>
        <v/>
      </c>
      <c r="T19" s="14" t="str">
        <f>Klasse!X42</f>
        <v/>
      </c>
      <c r="U19" s="14" t="str">
        <f>Klasse!Y42</f>
        <v/>
      </c>
    </row>
    <row r="22" spans="1:30" x14ac:dyDescent="0.25">
      <c r="A22" s="6" t="s">
        <v>34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4"/>
      <c r="B24" s="4"/>
      <c r="C24" s="2" t="s">
        <v>4</v>
      </c>
      <c r="D24" s="2" t="s">
        <v>5</v>
      </c>
      <c r="E24" s="2" t="s">
        <v>6</v>
      </c>
      <c r="F24" s="2" t="s">
        <v>7</v>
      </c>
      <c r="G24" s="2" t="s">
        <v>30</v>
      </c>
      <c r="H24" s="2">
        <v>3</v>
      </c>
      <c r="I24" s="2" t="s">
        <v>25</v>
      </c>
      <c r="J24" s="17" t="s">
        <v>35</v>
      </c>
      <c r="K24" s="2">
        <v>2</v>
      </c>
      <c r="L24" s="2" t="s">
        <v>26</v>
      </c>
      <c r="M24" s="2">
        <v>5</v>
      </c>
      <c r="N24" s="2">
        <v>6</v>
      </c>
      <c r="O24" s="2">
        <v>7</v>
      </c>
      <c r="P24" s="2" t="s">
        <v>27</v>
      </c>
      <c r="Q24" s="2">
        <v>9</v>
      </c>
      <c r="R24" s="2">
        <v>10</v>
      </c>
      <c r="S24" s="2">
        <v>12</v>
      </c>
      <c r="T24" s="2">
        <v>14</v>
      </c>
      <c r="U24" s="19" t="s">
        <v>36</v>
      </c>
      <c r="V24" s="2" t="s">
        <v>28</v>
      </c>
      <c r="W24" s="2">
        <v>11</v>
      </c>
      <c r="X24" s="2">
        <v>13</v>
      </c>
      <c r="Y24" s="21" t="s">
        <v>37</v>
      </c>
      <c r="Z24" s="23"/>
      <c r="AA24" s="24"/>
    </row>
    <row r="25" spans="1:30" x14ac:dyDescent="0.25">
      <c r="A25" s="4" t="s">
        <v>38</v>
      </c>
      <c r="B25" s="4"/>
      <c r="C25" s="2" t="str">
        <f>Klasse!D41</f>
        <v/>
      </c>
      <c r="D25" s="2" t="str">
        <f>Klasse!E41</f>
        <v/>
      </c>
      <c r="E25" s="2" t="str">
        <f>Klasse!F41</f>
        <v/>
      </c>
      <c r="F25" s="2" t="str">
        <f>Klasse!G41</f>
        <v/>
      </c>
      <c r="G25" s="2" t="str">
        <f>Klasse!H41</f>
        <v/>
      </c>
      <c r="H25" s="2" t="str">
        <f>Klasse!J41</f>
        <v/>
      </c>
      <c r="I25" s="2" t="str">
        <f>Klasse!K41</f>
        <v/>
      </c>
      <c r="J25" s="17">
        <f>SUM(C25:I25)</f>
        <v>0</v>
      </c>
      <c r="K25" s="2" t="str">
        <f>Klasse!I41</f>
        <v/>
      </c>
      <c r="L25" s="2" t="str">
        <f>Klasse!L41</f>
        <v/>
      </c>
      <c r="M25" s="2" t="str">
        <f>Klasse!M41</f>
        <v/>
      </c>
      <c r="N25" s="2" t="str">
        <f>Klasse!N41</f>
        <v/>
      </c>
      <c r="O25" s="2" t="str">
        <f>Klasse!O41</f>
        <v/>
      </c>
      <c r="P25" s="2" t="str">
        <f>Klasse!P41</f>
        <v/>
      </c>
      <c r="Q25" s="2" t="str">
        <f>Klasse!R41</f>
        <v/>
      </c>
      <c r="R25" s="2" t="str">
        <f>Klasse!U41</f>
        <v/>
      </c>
      <c r="S25" s="2" t="str">
        <f>Klasse!W41</f>
        <v/>
      </c>
      <c r="T25" s="2" t="str">
        <f>Klasse!Y41</f>
        <v/>
      </c>
      <c r="U25" s="19">
        <f>SUM(K25:T25)</f>
        <v>0</v>
      </c>
      <c r="V25" s="2" t="str">
        <f>Klasse!Q41</f>
        <v/>
      </c>
      <c r="W25" s="2" t="str">
        <f>Klasse!V41</f>
        <v/>
      </c>
      <c r="X25" s="2" t="str">
        <f>Klasse!X41</f>
        <v/>
      </c>
      <c r="Y25" s="21">
        <f>SUM(V25:X25)</f>
        <v>0</v>
      </c>
      <c r="Z25" s="23"/>
      <c r="AA25" s="24"/>
    </row>
    <row r="26" spans="1:30" x14ac:dyDescent="0.25">
      <c r="A26" s="4" t="s">
        <v>39</v>
      </c>
      <c r="B26" s="4"/>
      <c r="C26" s="14" t="str">
        <f>Klasse!D42</f>
        <v/>
      </c>
      <c r="D26" s="14" t="str">
        <f>Klasse!E42</f>
        <v/>
      </c>
      <c r="E26" s="14" t="str">
        <f>Klasse!F42</f>
        <v/>
      </c>
      <c r="F26" s="14" t="str">
        <f>Klasse!G42</f>
        <v/>
      </c>
      <c r="G26" s="14" t="str">
        <f>Klasse!H42</f>
        <v/>
      </c>
      <c r="H26" s="14" t="str">
        <f>Klasse!J42</f>
        <v/>
      </c>
      <c r="I26" s="14" t="str">
        <f>Klasse!K42</f>
        <v/>
      </c>
      <c r="J26" s="18" t="e">
        <f>J25/(Klasse!N3*7)</f>
        <v>#VALUE!</v>
      </c>
      <c r="K26" s="14" t="str">
        <f>Klasse!I42</f>
        <v/>
      </c>
      <c r="L26" s="14" t="str">
        <f>Klasse!L42</f>
        <v/>
      </c>
      <c r="M26" s="14" t="str">
        <f>Klasse!M42</f>
        <v/>
      </c>
      <c r="N26" s="14" t="str">
        <f>Klasse!N42</f>
        <v/>
      </c>
      <c r="O26" s="14" t="str">
        <f>Klasse!O42</f>
        <v/>
      </c>
      <c r="P26" s="14" t="str">
        <f>Klasse!P42</f>
        <v/>
      </c>
      <c r="Q26" s="14" t="str">
        <f>Klasse!R42</f>
        <v/>
      </c>
      <c r="R26" s="14" t="str">
        <f>Klasse!U42</f>
        <v/>
      </c>
      <c r="S26" s="14" t="str">
        <f>Klasse!W42</f>
        <v/>
      </c>
      <c r="T26" s="14" t="str">
        <f>Klasse!Y42</f>
        <v/>
      </c>
      <c r="U26" s="20" t="e">
        <f>U25/(Klasse!N3*10)</f>
        <v>#VALUE!</v>
      </c>
      <c r="V26" s="14" t="str">
        <f>Klasse!Q42</f>
        <v/>
      </c>
      <c r="W26" s="14" t="str">
        <f>Klasse!V42</f>
        <v/>
      </c>
      <c r="X26" s="14" t="str">
        <f>Klasse!X42</f>
        <v/>
      </c>
      <c r="Y26" s="22" t="e">
        <f>Y25/(Klasse!N3*3)</f>
        <v>#VALUE!</v>
      </c>
      <c r="Z26" s="25"/>
      <c r="AA26" s="26"/>
    </row>
    <row r="28" spans="1:30" x14ac:dyDescent="0.25">
      <c r="C28" t="s">
        <v>35</v>
      </c>
      <c r="D28" s="15" t="e">
        <f>J26</f>
        <v>#VALUE!</v>
      </c>
    </row>
    <row r="29" spans="1:30" x14ac:dyDescent="0.25">
      <c r="C29" t="s">
        <v>36</v>
      </c>
      <c r="D29" s="15" t="e">
        <f>U26</f>
        <v>#VALUE!</v>
      </c>
    </row>
    <row r="30" spans="1:30" x14ac:dyDescent="0.25">
      <c r="C30" t="s">
        <v>37</v>
      </c>
      <c r="D30" s="15" t="e">
        <f>Y26</f>
        <v>#VALUE!</v>
      </c>
    </row>
    <row r="33" spans="1:33" s="4" customFormat="1" ht="12.75" x14ac:dyDescent="0.2">
      <c r="A33" s="6" t="s">
        <v>40</v>
      </c>
    </row>
    <row r="34" spans="1:33" s="4" customFormat="1" x14ac:dyDescent="0.2">
      <c r="C34" s="3" t="s">
        <v>4</v>
      </c>
      <c r="D34" s="3" t="s">
        <v>5</v>
      </c>
      <c r="E34" s="3" t="s">
        <v>6</v>
      </c>
      <c r="F34" s="3" t="s">
        <v>7</v>
      </c>
      <c r="G34" s="3" t="s">
        <v>30</v>
      </c>
      <c r="H34" s="3">
        <v>2</v>
      </c>
      <c r="I34" s="3">
        <v>6</v>
      </c>
      <c r="J34" s="3" t="s">
        <v>27</v>
      </c>
      <c r="K34" s="3" t="s">
        <v>28</v>
      </c>
      <c r="L34" s="37" t="s">
        <v>2</v>
      </c>
      <c r="M34" s="1">
        <v>3</v>
      </c>
      <c r="N34" s="1">
        <v>5</v>
      </c>
      <c r="O34" s="1">
        <v>7</v>
      </c>
      <c r="P34" s="1">
        <v>10</v>
      </c>
      <c r="Q34" s="27" t="s">
        <v>24</v>
      </c>
      <c r="R34" s="1" t="s">
        <v>25</v>
      </c>
      <c r="S34" s="1" t="s">
        <v>26</v>
      </c>
      <c r="T34" s="1">
        <v>9</v>
      </c>
      <c r="U34" s="1">
        <v>11</v>
      </c>
      <c r="V34" s="1">
        <v>12</v>
      </c>
      <c r="W34" s="1">
        <v>14</v>
      </c>
      <c r="X34" s="29" t="s">
        <v>1</v>
      </c>
      <c r="Y34" s="1">
        <v>13</v>
      </c>
      <c r="Z34" s="31" t="s">
        <v>3</v>
      </c>
      <c r="AA34" s="24"/>
      <c r="AB34" s="24"/>
      <c r="AC34" s="24"/>
      <c r="AD34" s="24"/>
      <c r="AE34" s="24"/>
      <c r="AF34" s="24"/>
      <c r="AG34" s="24"/>
    </row>
    <row r="35" spans="1:33" s="4" customFormat="1" ht="12.75" x14ac:dyDescent="0.2">
      <c r="A35" s="4" t="s">
        <v>38</v>
      </c>
      <c r="C35" s="2" t="str">
        <f>Klasse!D41</f>
        <v/>
      </c>
      <c r="D35" s="2" t="str">
        <f>Klasse!E41</f>
        <v/>
      </c>
      <c r="E35" s="2" t="str">
        <f>Klasse!F41</f>
        <v/>
      </c>
      <c r="F35" s="2" t="str">
        <f>Klasse!G41</f>
        <v/>
      </c>
      <c r="G35" s="2" t="str">
        <f>Klasse!H41</f>
        <v/>
      </c>
      <c r="H35" s="2" t="str">
        <f>Klasse!I41</f>
        <v/>
      </c>
      <c r="I35" s="2" t="str">
        <f>Klasse!N41</f>
        <v/>
      </c>
      <c r="J35" s="2" t="str">
        <f>Klasse!P41</f>
        <v/>
      </c>
      <c r="K35" s="2" t="str">
        <f>Klasse!Q41</f>
        <v/>
      </c>
      <c r="L35" s="37">
        <f>SUM(C35:K35)</f>
        <v>0</v>
      </c>
      <c r="M35" s="2" t="str">
        <f>Klasse!J41</f>
        <v/>
      </c>
      <c r="N35" s="2" t="str">
        <f>Klasse!M41</f>
        <v/>
      </c>
      <c r="O35" s="2" t="str">
        <f>Klasse!O41</f>
        <v/>
      </c>
      <c r="P35" s="2" t="str">
        <f>Klasse!U41</f>
        <v/>
      </c>
      <c r="Q35" s="27">
        <f>SUM(M35:P35)</f>
        <v>0</v>
      </c>
      <c r="R35" s="2" t="str">
        <f>Klasse!K41</f>
        <v/>
      </c>
      <c r="S35" s="2" t="str">
        <f>Klasse!L41</f>
        <v/>
      </c>
      <c r="T35" s="2" t="str">
        <f>Klasse!R41</f>
        <v/>
      </c>
      <c r="U35" s="2" t="str">
        <f>Klasse!V41</f>
        <v/>
      </c>
      <c r="V35" s="2" t="str">
        <f>Klasse!W41</f>
        <v/>
      </c>
      <c r="W35" s="2" t="str">
        <f>Klasse!Y41</f>
        <v/>
      </c>
      <c r="X35" s="29">
        <f>SUM(R35:W35)</f>
        <v>0</v>
      </c>
      <c r="Y35" s="2" t="str">
        <f>Klasse!X41</f>
        <v/>
      </c>
      <c r="Z35" s="31" t="str">
        <f>Y35</f>
        <v/>
      </c>
      <c r="AA35" s="24"/>
      <c r="AB35" s="24"/>
      <c r="AC35" s="24"/>
      <c r="AD35" s="24"/>
      <c r="AE35" s="24"/>
      <c r="AF35" s="24"/>
      <c r="AG35" s="24"/>
    </row>
    <row r="36" spans="1:33" s="4" customFormat="1" ht="12.75" x14ac:dyDescent="0.2">
      <c r="A36" s="4" t="s">
        <v>39</v>
      </c>
      <c r="C36" s="14" t="str">
        <f>Klasse!D42</f>
        <v/>
      </c>
      <c r="D36" s="14" t="str">
        <f>Klasse!E42</f>
        <v/>
      </c>
      <c r="E36" s="14" t="str">
        <f>Klasse!F42</f>
        <v/>
      </c>
      <c r="F36" s="14" t="str">
        <f>Klasse!G42</f>
        <v/>
      </c>
      <c r="G36" s="14" t="str">
        <f>Klasse!H42</f>
        <v/>
      </c>
      <c r="H36" s="14" t="str">
        <f>Klasse!I42</f>
        <v/>
      </c>
      <c r="I36" s="14" t="str">
        <f>Klasse!N42</f>
        <v/>
      </c>
      <c r="J36" s="14" t="str">
        <f>Klasse!P42</f>
        <v/>
      </c>
      <c r="K36" s="14" t="str">
        <f>Klasse!Q42</f>
        <v/>
      </c>
      <c r="L36" s="38" t="e">
        <f>L35/(Klasse!N3*9)</f>
        <v>#VALUE!</v>
      </c>
      <c r="M36" s="14" t="str">
        <f>Klasse!J42</f>
        <v/>
      </c>
      <c r="N36" s="14" t="str">
        <f>Klasse!M42</f>
        <v/>
      </c>
      <c r="O36" s="14" t="str">
        <f>Klasse!O42</f>
        <v/>
      </c>
      <c r="P36" s="14" t="str">
        <f>Klasse!U42</f>
        <v/>
      </c>
      <c r="Q36" s="28" t="e">
        <f>Q35/(Klasse!N3*4)</f>
        <v>#VALUE!</v>
      </c>
      <c r="R36" s="14" t="str">
        <f>Klasse!K42</f>
        <v/>
      </c>
      <c r="S36" s="14" t="str">
        <f>Klasse!L42</f>
        <v/>
      </c>
      <c r="T36" s="14" t="str">
        <f>Klasse!R42</f>
        <v/>
      </c>
      <c r="U36" s="14" t="str">
        <f>Klasse!V42</f>
        <v/>
      </c>
      <c r="V36" s="14" t="str">
        <f>Klasse!W42</f>
        <v/>
      </c>
      <c r="W36" s="14" t="str">
        <f>Klasse!Y42</f>
        <v/>
      </c>
      <c r="X36" s="30" t="e">
        <f>X35/(Klasse!N3*6)</f>
        <v>#VALUE!</v>
      </c>
      <c r="Y36" s="14" t="str">
        <f>Klasse!X42</f>
        <v/>
      </c>
      <c r="Z36" s="32" t="e">
        <f>Z35/(Klasse!N3*1)</f>
        <v>#VALUE!</v>
      </c>
      <c r="AA36" s="26"/>
      <c r="AB36" s="26"/>
      <c r="AC36" s="26"/>
      <c r="AD36" s="26"/>
      <c r="AE36" s="26"/>
      <c r="AF36" s="26"/>
      <c r="AG36" s="24"/>
    </row>
    <row r="38" spans="1:33" x14ac:dyDescent="0.25">
      <c r="C38" s="12" t="s">
        <v>48</v>
      </c>
      <c r="J38" s="15" t="e">
        <f>L36</f>
        <v>#VALUE!</v>
      </c>
    </row>
    <row r="39" spans="1:33" x14ac:dyDescent="0.25">
      <c r="C39" s="12" t="s">
        <v>49</v>
      </c>
      <c r="J39" s="15" t="e">
        <f>Q36</f>
        <v>#VALUE!</v>
      </c>
    </row>
    <row r="40" spans="1:33" x14ac:dyDescent="0.25">
      <c r="C40" s="12" t="s">
        <v>50</v>
      </c>
      <c r="J40" s="15" t="e">
        <f>Z36</f>
        <v>#VALUE!</v>
      </c>
    </row>
    <row r="41" spans="1:33" x14ac:dyDescent="0.25">
      <c r="C41" s="12" t="s">
        <v>51</v>
      </c>
      <c r="J41" s="15" t="e">
        <f>Z36</f>
        <v>#VALUE!</v>
      </c>
    </row>
    <row r="44" spans="1:33" x14ac:dyDescent="0.25">
      <c r="A44" s="6" t="s">
        <v>80</v>
      </c>
    </row>
    <row r="45" spans="1:33" x14ac:dyDescent="0.25">
      <c r="B45" s="4"/>
      <c r="C45" s="4"/>
      <c r="D45" s="4"/>
      <c r="E45" s="4"/>
      <c r="F45" s="4"/>
      <c r="G45" s="4"/>
      <c r="H45" s="4"/>
      <c r="I45" s="4"/>
      <c r="J45" s="4"/>
      <c r="K45" s="4"/>
      <c r="L45" s="4"/>
    </row>
    <row r="46" spans="1:33" ht="87.75" customHeight="1" x14ac:dyDescent="0.25">
      <c r="A46" s="4"/>
      <c r="B46" s="4"/>
      <c r="C46" s="3">
        <v>5</v>
      </c>
      <c r="D46" s="3" t="s">
        <v>28</v>
      </c>
      <c r="E46" s="3">
        <v>11</v>
      </c>
      <c r="F46" s="35" t="s">
        <v>41</v>
      </c>
      <c r="G46" s="3">
        <v>6</v>
      </c>
      <c r="H46" s="3">
        <v>13</v>
      </c>
      <c r="I46" s="35" t="s">
        <v>43</v>
      </c>
      <c r="J46" s="3">
        <v>7</v>
      </c>
      <c r="K46" s="3" t="s">
        <v>27</v>
      </c>
      <c r="L46" s="33">
        <v>12</v>
      </c>
      <c r="M46" s="34" t="s">
        <v>44</v>
      </c>
    </row>
    <row r="47" spans="1:33" x14ac:dyDescent="0.25">
      <c r="A47" s="4" t="s">
        <v>38</v>
      </c>
      <c r="B47" s="4"/>
      <c r="C47" s="2" t="str">
        <f>Klasse!M41</f>
        <v/>
      </c>
      <c r="D47" s="2" t="str">
        <f>Klasse!Q41</f>
        <v/>
      </c>
      <c r="E47" s="2" t="str">
        <f>Klasse!V41</f>
        <v/>
      </c>
      <c r="F47" s="9">
        <f>SUM(C47:E47)</f>
        <v>0</v>
      </c>
      <c r="G47" s="2" t="str">
        <f>Klasse!N41</f>
        <v/>
      </c>
      <c r="H47" s="2" t="str">
        <f>Klasse!X41</f>
        <v/>
      </c>
      <c r="I47" s="9">
        <f>SUM(G47:H47)</f>
        <v>0</v>
      </c>
      <c r="J47" s="2" t="str">
        <f>Klasse!O41</f>
        <v/>
      </c>
      <c r="K47" s="2" t="str">
        <f>Klasse!P41</f>
        <v/>
      </c>
      <c r="L47" s="2" t="str">
        <f>Klasse!W41</f>
        <v/>
      </c>
      <c r="M47" s="9">
        <f>SUM(J47:L47)</f>
        <v>0</v>
      </c>
    </row>
    <row r="48" spans="1:33" x14ac:dyDescent="0.25">
      <c r="A48" s="4" t="s">
        <v>39</v>
      </c>
      <c r="B48" s="4"/>
      <c r="C48" s="14" t="str">
        <f>Klasse!M42</f>
        <v/>
      </c>
      <c r="D48" s="14" t="str">
        <f>Klasse!Q42</f>
        <v/>
      </c>
      <c r="E48" s="14" t="str">
        <f>Klasse!V42</f>
        <v/>
      </c>
      <c r="F48" s="10" t="e">
        <f>F47/(Klasse!N3*3)</f>
        <v>#VALUE!</v>
      </c>
      <c r="G48" s="14" t="str">
        <f>Klasse!N42</f>
        <v/>
      </c>
      <c r="H48" s="14" t="str">
        <f>Klasse!X42</f>
        <v/>
      </c>
      <c r="I48" s="10" t="e">
        <f>I47/(Klasse!N3*2)</f>
        <v>#VALUE!</v>
      </c>
      <c r="J48" s="14" t="str">
        <f>Klasse!O42</f>
        <v/>
      </c>
      <c r="K48" s="14" t="str">
        <f>Klasse!P42</f>
        <v/>
      </c>
      <c r="L48" s="14" t="str">
        <f>Klasse!W42</f>
        <v/>
      </c>
      <c r="M48" s="10" t="e">
        <f>M47/(Klasse!N3*3)</f>
        <v>#VALUE!</v>
      </c>
    </row>
    <row r="51" spans="1:27" x14ac:dyDescent="0.25">
      <c r="C51" t="s">
        <v>41</v>
      </c>
      <c r="I51" t="s">
        <v>45</v>
      </c>
      <c r="L51" s="36" t="e">
        <f>F48</f>
        <v>#VALUE!</v>
      </c>
    </row>
    <row r="52" spans="1:27" x14ac:dyDescent="0.25">
      <c r="C52" t="s">
        <v>42</v>
      </c>
      <c r="I52" t="s">
        <v>46</v>
      </c>
      <c r="L52" s="36" t="e">
        <f>I48</f>
        <v>#VALUE!</v>
      </c>
    </row>
    <row r="53" spans="1:27" x14ac:dyDescent="0.25">
      <c r="C53" t="s">
        <v>44</v>
      </c>
      <c r="I53" t="s">
        <v>47</v>
      </c>
      <c r="L53" s="36" t="e">
        <f>M48</f>
        <v>#VALUE!</v>
      </c>
    </row>
    <row r="58" spans="1:27" ht="21" x14ac:dyDescent="0.35">
      <c r="A58" s="62" t="s">
        <v>59</v>
      </c>
      <c r="H58" s="98" t="str">
        <f>Meldedaten!C7</f>
        <v/>
      </c>
      <c r="I58" t="s">
        <v>79</v>
      </c>
    </row>
    <row r="60" spans="1:27" x14ac:dyDescent="0.25">
      <c r="A60" s="5" t="s">
        <v>8</v>
      </c>
      <c r="B60" s="41" t="s">
        <v>4</v>
      </c>
      <c r="C60" s="41" t="s">
        <v>5</v>
      </c>
      <c r="D60" s="41" t="s">
        <v>6</v>
      </c>
      <c r="E60" s="41" t="s">
        <v>7</v>
      </c>
      <c r="F60" s="41" t="s">
        <v>30</v>
      </c>
      <c r="G60" s="41">
        <v>2</v>
      </c>
      <c r="H60" s="41">
        <v>3</v>
      </c>
      <c r="I60" s="41" t="s">
        <v>25</v>
      </c>
      <c r="J60" s="41" t="s">
        <v>26</v>
      </c>
      <c r="K60" s="41">
        <v>5</v>
      </c>
      <c r="L60" s="41">
        <v>6</v>
      </c>
      <c r="M60" s="41">
        <v>7</v>
      </c>
      <c r="N60" s="41" t="s">
        <v>27</v>
      </c>
      <c r="O60" s="41" t="s">
        <v>28</v>
      </c>
      <c r="P60" s="41">
        <v>9</v>
      </c>
      <c r="Q60" s="41">
        <v>10</v>
      </c>
      <c r="R60" s="41">
        <v>11</v>
      </c>
      <c r="S60" s="41">
        <v>12</v>
      </c>
      <c r="T60" s="41">
        <v>13</v>
      </c>
      <c r="U60" s="41">
        <v>14</v>
      </c>
      <c r="V60" s="12"/>
      <c r="W60" s="12"/>
      <c r="X60" s="12"/>
      <c r="Y60" s="12"/>
      <c r="Z60" s="12"/>
      <c r="AA60" s="12"/>
    </row>
    <row r="61" spans="1:27" ht="26.25" x14ac:dyDescent="0.25">
      <c r="A61" s="13" t="s">
        <v>32</v>
      </c>
      <c r="B61" s="8">
        <v>1</v>
      </c>
      <c r="C61" s="8">
        <v>1</v>
      </c>
      <c r="D61" s="8">
        <v>1</v>
      </c>
      <c r="E61" s="8">
        <v>1</v>
      </c>
      <c r="F61" s="8">
        <v>1</v>
      </c>
      <c r="G61" s="8">
        <v>1</v>
      </c>
      <c r="H61" s="8">
        <v>1</v>
      </c>
      <c r="I61" s="8">
        <v>1</v>
      </c>
      <c r="J61" s="8">
        <v>1</v>
      </c>
      <c r="K61" s="8">
        <v>1</v>
      </c>
      <c r="L61" s="8">
        <v>1</v>
      </c>
      <c r="M61" s="8">
        <v>1</v>
      </c>
      <c r="N61" s="8">
        <v>1</v>
      </c>
      <c r="O61" s="8">
        <v>1</v>
      </c>
      <c r="P61" s="8">
        <v>1</v>
      </c>
      <c r="Q61" s="8">
        <v>1</v>
      </c>
      <c r="R61" s="8">
        <v>1</v>
      </c>
      <c r="S61" s="8">
        <v>1</v>
      </c>
      <c r="T61" s="8">
        <v>1</v>
      </c>
      <c r="U61" s="8">
        <v>1</v>
      </c>
      <c r="V61" s="12"/>
      <c r="W61" s="12"/>
      <c r="X61" s="12"/>
      <c r="Y61" s="12"/>
      <c r="Z61" s="12"/>
      <c r="AA61" s="12"/>
    </row>
    <row r="62" spans="1:27" x14ac:dyDescent="0.25">
      <c r="A62" s="11" t="s">
        <v>15</v>
      </c>
      <c r="B62" s="2" t="str">
        <f>Meldedaten!C26</f>
        <v/>
      </c>
      <c r="C62" s="2" t="str">
        <f>Meldedaten!C27</f>
        <v/>
      </c>
      <c r="D62" s="2" t="str">
        <f>Meldedaten!C28</f>
        <v/>
      </c>
      <c r="E62" s="2" t="str">
        <f>Meldedaten!C29</f>
        <v/>
      </c>
      <c r="F62" s="2" t="str">
        <f>Meldedaten!C30</f>
        <v/>
      </c>
      <c r="G62" s="2" t="str">
        <f>Meldedaten!C31</f>
        <v/>
      </c>
      <c r="H62" s="2" t="str">
        <f>Meldedaten!C32</f>
        <v/>
      </c>
      <c r="I62" s="2" t="str">
        <f>Meldedaten!C33</f>
        <v/>
      </c>
      <c r="J62" s="2" t="str">
        <f>Meldedaten!C34</f>
        <v/>
      </c>
      <c r="K62" s="2" t="str">
        <f>Meldedaten!C35</f>
        <v/>
      </c>
      <c r="L62" s="2" t="str">
        <f>Meldedaten!C38</f>
        <v/>
      </c>
      <c r="M62" s="2" t="str">
        <f>Meldedaten!C39</f>
        <v/>
      </c>
      <c r="N62" s="2" t="str">
        <f>Meldedaten!C40</f>
        <v/>
      </c>
      <c r="O62" s="2" t="str">
        <f>Meldedaten!C41</f>
        <v/>
      </c>
      <c r="P62" s="2" t="str">
        <f>Meldedaten!C42</f>
        <v/>
      </c>
      <c r="Q62" s="2" t="str">
        <f>Meldedaten!C43</f>
        <v/>
      </c>
      <c r="R62" s="2" t="str">
        <f>Meldedaten!C44</f>
        <v/>
      </c>
      <c r="S62" s="2" t="str">
        <f>Meldedaten!C45</f>
        <v/>
      </c>
      <c r="T62" s="2" t="str">
        <f>Meldedaten!C46</f>
        <v/>
      </c>
      <c r="U62" s="2" t="str">
        <f>Meldedaten!C47</f>
        <v/>
      </c>
      <c r="V62" s="12"/>
      <c r="W62" s="12"/>
      <c r="X62" s="12"/>
      <c r="Y62" s="12"/>
      <c r="Z62" s="12"/>
      <c r="AA62" s="12"/>
    </row>
    <row r="63" spans="1:27" x14ac:dyDescent="0.25">
      <c r="A63" s="42" t="s">
        <v>33</v>
      </c>
      <c r="B63" s="14" t="e">
        <f>B62/(B$61*$H$58)</f>
        <v>#VALUE!</v>
      </c>
      <c r="C63" s="14" t="e">
        <f t="shared" ref="C63:U63" si="0">C62/(C$61*$H$58)</f>
        <v>#VALUE!</v>
      </c>
      <c r="D63" s="14" t="e">
        <f t="shared" si="0"/>
        <v>#VALUE!</v>
      </c>
      <c r="E63" s="14" t="e">
        <f t="shared" si="0"/>
        <v>#VALUE!</v>
      </c>
      <c r="F63" s="14" t="e">
        <f t="shared" si="0"/>
        <v>#VALUE!</v>
      </c>
      <c r="G63" s="14" t="e">
        <f t="shared" si="0"/>
        <v>#VALUE!</v>
      </c>
      <c r="H63" s="14" t="e">
        <f t="shared" si="0"/>
        <v>#VALUE!</v>
      </c>
      <c r="I63" s="14" t="e">
        <f t="shared" si="0"/>
        <v>#VALUE!</v>
      </c>
      <c r="J63" s="14" t="e">
        <f t="shared" si="0"/>
        <v>#VALUE!</v>
      </c>
      <c r="K63" s="14" t="e">
        <f t="shared" si="0"/>
        <v>#VALUE!</v>
      </c>
      <c r="L63" s="14" t="e">
        <f t="shared" si="0"/>
        <v>#VALUE!</v>
      </c>
      <c r="M63" s="14" t="e">
        <f t="shared" si="0"/>
        <v>#VALUE!</v>
      </c>
      <c r="N63" s="14" t="e">
        <f t="shared" si="0"/>
        <v>#VALUE!</v>
      </c>
      <c r="O63" s="14" t="e">
        <f t="shared" si="0"/>
        <v>#VALUE!</v>
      </c>
      <c r="P63" s="14" t="e">
        <f t="shared" si="0"/>
        <v>#VALUE!</v>
      </c>
      <c r="Q63" s="14" t="e">
        <f t="shared" si="0"/>
        <v>#VALUE!</v>
      </c>
      <c r="R63" s="14" t="e">
        <f t="shared" si="0"/>
        <v>#VALUE!</v>
      </c>
      <c r="S63" s="14" t="e">
        <f t="shared" si="0"/>
        <v>#VALUE!</v>
      </c>
      <c r="T63" s="14" t="e">
        <f t="shared" si="0"/>
        <v>#VALUE!</v>
      </c>
      <c r="U63" s="14" t="e">
        <f t="shared" si="0"/>
        <v>#VALUE!</v>
      </c>
      <c r="V63" s="12"/>
      <c r="W63" s="12"/>
      <c r="X63" s="12"/>
      <c r="Y63" s="12"/>
      <c r="Z63" s="12"/>
      <c r="AA63" s="12"/>
    </row>
    <row r="66" spans="1:27" x14ac:dyDescent="0.25">
      <c r="A66" s="6" t="s">
        <v>34</v>
      </c>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x14ac:dyDescent="0.25">
      <c r="A67" s="4"/>
      <c r="B67" s="4"/>
      <c r="C67" s="102">
        <f t="shared" ref="C67:I67" si="1">HLOOKUP(C68,$B$60:$U$62,2,0)</f>
        <v>1</v>
      </c>
      <c r="D67" s="102">
        <f t="shared" si="1"/>
        <v>1</v>
      </c>
      <c r="E67" s="102">
        <f t="shared" si="1"/>
        <v>1</v>
      </c>
      <c r="F67" s="102">
        <f t="shared" si="1"/>
        <v>1</v>
      </c>
      <c r="G67" s="102">
        <f t="shared" si="1"/>
        <v>1</v>
      </c>
      <c r="H67" s="102">
        <f t="shared" si="1"/>
        <v>1</v>
      </c>
      <c r="I67" s="102">
        <f t="shared" si="1"/>
        <v>1</v>
      </c>
      <c r="J67" s="99">
        <f>SUM(C67:I67)</f>
        <v>7</v>
      </c>
      <c r="K67" s="102">
        <f t="shared" ref="K67:T67" si="2">HLOOKUP(K68,$B$60:$U$62,2,0)</f>
        <v>1</v>
      </c>
      <c r="L67" s="102">
        <f t="shared" si="2"/>
        <v>1</v>
      </c>
      <c r="M67" s="102">
        <f t="shared" si="2"/>
        <v>1</v>
      </c>
      <c r="N67" s="102">
        <f t="shared" si="2"/>
        <v>1</v>
      </c>
      <c r="O67" s="102">
        <f t="shared" si="2"/>
        <v>1</v>
      </c>
      <c r="P67" s="102">
        <f t="shared" si="2"/>
        <v>1</v>
      </c>
      <c r="Q67" s="102">
        <f t="shared" si="2"/>
        <v>1</v>
      </c>
      <c r="R67" s="102">
        <f t="shared" si="2"/>
        <v>1</v>
      </c>
      <c r="S67" s="102">
        <f t="shared" si="2"/>
        <v>1</v>
      </c>
      <c r="T67" s="102">
        <f t="shared" si="2"/>
        <v>1</v>
      </c>
      <c r="U67" s="100">
        <f>SUM(K67:T67)</f>
        <v>10</v>
      </c>
      <c r="V67" s="102">
        <f>HLOOKUP(V68,$B$60:$U$62,2,0)</f>
        <v>1</v>
      </c>
      <c r="W67" s="102">
        <f>HLOOKUP(W68,$B$60:$U$62,2,0)</f>
        <v>1</v>
      </c>
      <c r="X67" s="102">
        <f>HLOOKUP(X68,$B$60:$U$62,2,0)</f>
        <v>1</v>
      </c>
      <c r="Y67" s="101">
        <f>SUM(V67:X67)</f>
        <v>3</v>
      </c>
      <c r="Z67" s="4"/>
      <c r="AA67" s="4"/>
    </row>
    <row r="68" spans="1:27" x14ac:dyDescent="0.25">
      <c r="A68" s="4"/>
      <c r="B68" s="4"/>
      <c r="C68" s="2" t="s">
        <v>4</v>
      </c>
      <c r="D68" s="2" t="s">
        <v>5</v>
      </c>
      <c r="E68" s="2" t="s">
        <v>6</v>
      </c>
      <c r="F68" s="2" t="s">
        <v>7</v>
      </c>
      <c r="G68" s="2" t="s">
        <v>30</v>
      </c>
      <c r="H68" s="2">
        <v>3</v>
      </c>
      <c r="I68" s="2" t="s">
        <v>25</v>
      </c>
      <c r="J68" s="17" t="s">
        <v>35</v>
      </c>
      <c r="K68" s="2">
        <v>2</v>
      </c>
      <c r="L68" s="2" t="s">
        <v>26</v>
      </c>
      <c r="M68" s="2">
        <v>5</v>
      </c>
      <c r="N68" s="2">
        <v>6</v>
      </c>
      <c r="O68" s="2">
        <v>7</v>
      </c>
      <c r="P68" s="2" t="s">
        <v>27</v>
      </c>
      <c r="Q68" s="2">
        <v>9</v>
      </c>
      <c r="R68" s="2">
        <v>10</v>
      </c>
      <c r="S68" s="2">
        <v>12</v>
      </c>
      <c r="T68" s="2">
        <v>14</v>
      </c>
      <c r="U68" s="19" t="s">
        <v>36</v>
      </c>
      <c r="V68" s="2" t="s">
        <v>28</v>
      </c>
      <c r="W68" s="2">
        <v>11</v>
      </c>
      <c r="X68" s="2">
        <v>13</v>
      </c>
      <c r="Y68" s="21" t="s">
        <v>37</v>
      </c>
      <c r="Z68" s="23"/>
      <c r="AA68" s="24"/>
    </row>
    <row r="69" spans="1:27" x14ac:dyDescent="0.25">
      <c r="A69" s="4" t="s">
        <v>38</v>
      </c>
      <c r="B69" s="4"/>
      <c r="C69" s="2" t="str">
        <f>HLOOKUP(C68,$B$60:$U$62,3,0)</f>
        <v/>
      </c>
      <c r="D69" s="2" t="str">
        <f t="shared" ref="D69:K69" si="3">HLOOKUP(D68,$B$60:$U$62,3,0)</f>
        <v/>
      </c>
      <c r="E69" s="2" t="str">
        <f t="shared" si="3"/>
        <v/>
      </c>
      <c r="F69" s="2" t="str">
        <f t="shared" si="3"/>
        <v/>
      </c>
      <c r="G69" s="2" t="str">
        <f t="shared" si="3"/>
        <v/>
      </c>
      <c r="H69" s="2" t="str">
        <f t="shared" si="3"/>
        <v/>
      </c>
      <c r="I69" s="2" t="str">
        <f t="shared" si="3"/>
        <v/>
      </c>
      <c r="J69" s="17">
        <f>SUM(C69:I69)</f>
        <v>0</v>
      </c>
      <c r="K69" s="2" t="str">
        <f t="shared" si="3"/>
        <v/>
      </c>
      <c r="L69" s="2" t="str">
        <f t="shared" ref="L69" si="4">HLOOKUP(L68,$B$60:$U$62,3,0)</f>
        <v/>
      </c>
      <c r="M69" s="2" t="str">
        <f t="shared" ref="M69" si="5">HLOOKUP(M68,$B$60:$U$62,3,0)</f>
        <v/>
      </c>
      <c r="N69" s="2" t="str">
        <f t="shared" ref="N69" si="6">HLOOKUP(N68,$B$60:$U$62,3,0)</f>
        <v/>
      </c>
      <c r="O69" s="2" t="str">
        <f t="shared" ref="O69" si="7">HLOOKUP(O68,$B$60:$U$62,3,0)</f>
        <v/>
      </c>
      <c r="P69" s="2" t="str">
        <f t="shared" ref="P69" si="8">HLOOKUP(P68,$B$60:$U$62,3,0)</f>
        <v/>
      </c>
      <c r="Q69" s="2" t="str">
        <f t="shared" ref="Q69" si="9">HLOOKUP(Q68,$B$60:$U$62,3,0)</f>
        <v/>
      </c>
      <c r="R69" s="2" t="str">
        <f t="shared" ref="R69" si="10">HLOOKUP(R68,$B$60:$U$62,3,0)</f>
        <v/>
      </c>
      <c r="S69" s="2" t="str">
        <f t="shared" ref="S69" si="11">HLOOKUP(S68,$B$60:$U$62,3,0)</f>
        <v/>
      </c>
      <c r="T69" s="2" t="str">
        <f t="shared" ref="T69:V69" si="12">HLOOKUP(T68,$B$60:$U$62,3,0)</f>
        <v/>
      </c>
      <c r="U69" s="19">
        <f>SUM(K69:T69)</f>
        <v>0</v>
      </c>
      <c r="V69" s="2" t="str">
        <f t="shared" si="12"/>
        <v/>
      </c>
      <c r="W69" s="2" t="str">
        <f t="shared" ref="W69" si="13">HLOOKUP(W68,$B$60:$U$62,3,0)</f>
        <v/>
      </c>
      <c r="X69" s="2" t="str">
        <f t="shared" ref="X69" si="14">HLOOKUP(X68,$B$60:$U$62,3,0)</f>
        <v/>
      </c>
      <c r="Y69" s="21">
        <f>SUM(V69:X69)</f>
        <v>0</v>
      </c>
      <c r="Z69" s="23"/>
      <c r="AA69" s="24"/>
    </row>
    <row r="70" spans="1:27" x14ac:dyDescent="0.25">
      <c r="A70" s="4" t="s">
        <v>39</v>
      </c>
      <c r="B70" s="4"/>
      <c r="C70" s="14" t="e">
        <f>C69/(C67*$H$58)</f>
        <v>#VALUE!</v>
      </c>
      <c r="D70" s="14" t="e">
        <f t="shared" ref="D70:Y70" si="15">D69/(D67*$H$58)</f>
        <v>#VALUE!</v>
      </c>
      <c r="E70" s="14" t="e">
        <f t="shared" si="15"/>
        <v>#VALUE!</v>
      </c>
      <c r="F70" s="14" t="e">
        <f t="shared" si="15"/>
        <v>#VALUE!</v>
      </c>
      <c r="G70" s="14" t="e">
        <f t="shared" si="15"/>
        <v>#VALUE!</v>
      </c>
      <c r="H70" s="14" t="e">
        <f t="shared" si="15"/>
        <v>#VALUE!</v>
      </c>
      <c r="I70" s="14" t="e">
        <f t="shared" si="15"/>
        <v>#VALUE!</v>
      </c>
      <c r="J70" s="14" t="e">
        <f t="shared" si="15"/>
        <v>#VALUE!</v>
      </c>
      <c r="K70" s="14" t="e">
        <f t="shared" si="15"/>
        <v>#VALUE!</v>
      </c>
      <c r="L70" s="14" t="e">
        <f t="shared" si="15"/>
        <v>#VALUE!</v>
      </c>
      <c r="M70" s="14" t="e">
        <f t="shared" si="15"/>
        <v>#VALUE!</v>
      </c>
      <c r="N70" s="14" t="e">
        <f t="shared" si="15"/>
        <v>#VALUE!</v>
      </c>
      <c r="O70" s="14" t="e">
        <f t="shared" si="15"/>
        <v>#VALUE!</v>
      </c>
      <c r="P70" s="14" t="e">
        <f t="shared" si="15"/>
        <v>#VALUE!</v>
      </c>
      <c r="Q70" s="14" t="e">
        <f t="shared" si="15"/>
        <v>#VALUE!</v>
      </c>
      <c r="R70" s="14" t="e">
        <f t="shared" si="15"/>
        <v>#VALUE!</v>
      </c>
      <c r="S70" s="14" t="e">
        <f t="shared" si="15"/>
        <v>#VALUE!</v>
      </c>
      <c r="T70" s="14" t="e">
        <f t="shared" si="15"/>
        <v>#VALUE!</v>
      </c>
      <c r="U70" s="14" t="e">
        <f t="shared" si="15"/>
        <v>#VALUE!</v>
      </c>
      <c r="V70" s="14" t="e">
        <f t="shared" si="15"/>
        <v>#VALUE!</v>
      </c>
      <c r="W70" s="14" t="e">
        <f t="shared" si="15"/>
        <v>#VALUE!</v>
      </c>
      <c r="X70" s="14" t="e">
        <f t="shared" si="15"/>
        <v>#VALUE!</v>
      </c>
      <c r="Y70" s="14" t="e">
        <f t="shared" si="15"/>
        <v>#VALUE!</v>
      </c>
      <c r="Z70" s="25"/>
      <c r="AA70" s="26"/>
    </row>
    <row r="72" spans="1:27" x14ac:dyDescent="0.25">
      <c r="C72" t="s">
        <v>35</v>
      </c>
      <c r="D72" s="15" t="e">
        <f>J70</f>
        <v>#VALUE!</v>
      </c>
    </row>
    <row r="73" spans="1:27" x14ac:dyDescent="0.25">
      <c r="C73" t="s">
        <v>36</v>
      </c>
      <c r="D73" s="15" t="e">
        <f>U70</f>
        <v>#VALUE!</v>
      </c>
    </row>
    <row r="74" spans="1:27" x14ac:dyDescent="0.25">
      <c r="C74" t="s">
        <v>37</v>
      </c>
      <c r="D74" s="15" t="e">
        <f>Y70</f>
        <v>#VALUE!</v>
      </c>
    </row>
    <row r="77" spans="1:27" x14ac:dyDescent="0.25">
      <c r="A77" s="6" t="s">
        <v>40</v>
      </c>
      <c r="B77" s="4"/>
      <c r="C77" s="102">
        <f t="shared" ref="C77:K77" si="16">HLOOKUP(C78,$B$60:$U$62,2,0)</f>
        <v>1</v>
      </c>
      <c r="D77" s="102">
        <f t="shared" si="16"/>
        <v>1</v>
      </c>
      <c r="E77" s="102">
        <f t="shared" si="16"/>
        <v>1</v>
      </c>
      <c r="F77" s="102">
        <f t="shared" si="16"/>
        <v>1</v>
      </c>
      <c r="G77" s="102">
        <f t="shared" si="16"/>
        <v>1</v>
      </c>
      <c r="H77" s="102">
        <f t="shared" si="16"/>
        <v>1</v>
      </c>
      <c r="I77" s="102">
        <f t="shared" si="16"/>
        <v>1</v>
      </c>
      <c r="J77" s="102">
        <f t="shared" si="16"/>
        <v>1</v>
      </c>
      <c r="K77" s="102">
        <f t="shared" si="16"/>
        <v>1</v>
      </c>
      <c r="L77" s="102">
        <f>SUM(C77:K77)</f>
        <v>9</v>
      </c>
      <c r="M77" s="102">
        <f>HLOOKUP(M78,$B$60:$U$62,2,0)</f>
        <v>1</v>
      </c>
      <c r="N77" s="102">
        <f>HLOOKUP(N78,$B$60:$U$62,2,0)</f>
        <v>1</v>
      </c>
      <c r="O77" s="102">
        <f>HLOOKUP(O78,$B$60:$U$62,2,0)</f>
        <v>1</v>
      </c>
      <c r="P77" s="102">
        <f>HLOOKUP(P78,$B$60:$U$62,2,0)</f>
        <v>1</v>
      </c>
      <c r="Q77" s="102">
        <f>SUM(M77:P77)</f>
        <v>4</v>
      </c>
      <c r="R77" s="102">
        <f t="shared" ref="R77:W77" si="17">HLOOKUP(R78,$B$60:$U$62,2,0)</f>
        <v>1</v>
      </c>
      <c r="S77" s="102">
        <f t="shared" si="17"/>
        <v>1</v>
      </c>
      <c r="T77" s="102">
        <f t="shared" si="17"/>
        <v>1</v>
      </c>
      <c r="U77" s="102">
        <f t="shared" si="17"/>
        <v>1</v>
      </c>
      <c r="V77" s="102">
        <f t="shared" si="17"/>
        <v>1</v>
      </c>
      <c r="W77" s="102">
        <f t="shared" si="17"/>
        <v>1</v>
      </c>
      <c r="X77" s="102">
        <f>SUM(R77:W77)</f>
        <v>6</v>
      </c>
      <c r="Y77" s="102">
        <f>HLOOKUP(Y78,$B$60:$U$62,2,0)</f>
        <v>1</v>
      </c>
      <c r="Z77" s="102">
        <f>SUM(Y77)</f>
        <v>1</v>
      </c>
      <c r="AA77" s="4"/>
    </row>
    <row r="78" spans="1:27" x14ac:dyDescent="0.25">
      <c r="A78" s="4"/>
      <c r="B78" s="4"/>
      <c r="C78" s="3" t="s">
        <v>4</v>
      </c>
      <c r="D78" s="3" t="s">
        <v>5</v>
      </c>
      <c r="E78" s="3" t="s">
        <v>6</v>
      </c>
      <c r="F78" s="3" t="s">
        <v>7</v>
      </c>
      <c r="G78" s="3" t="s">
        <v>30</v>
      </c>
      <c r="H78" s="3">
        <v>2</v>
      </c>
      <c r="I78" s="3">
        <v>6</v>
      </c>
      <c r="J78" s="3" t="s">
        <v>27</v>
      </c>
      <c r="K78" s="3" t="s">
        <v>28</v>
      </c>
      <c r="L78" s="37" t="s">
        <v>2</v>
      </c>
      <c r="M78" s="1">
        <v>3</v>
      </c>
      <c r="N78" s="1">
        <v>5</v>
      </c>
      <c r="O78" s="1">
        <v>7</v>
      </c>
      <c r="P78" s="1">
        <v>10</v>
      </c>
      <c r="Q78" s="27" t="s">
        <v>24</v>
      </c>
      <c r="R78" s="1" t="s">
        <v>25</v>
      </c>
      <c r="S78" s="1" t="s">
        <v>26</v>
      </c>
      <c r="T78" s="1">
        <v>9</v>
      </c>
      <c r="U78" s="1">
        <v>11</v>
      </c>
      <c r="V78" s="1">
        <v>12</v>
      </c>
      <c r="W78" s="1">
        <v>14</v>
      </c>
      <c r="X78" s="29" t="s">
        <v>1</v>
      </c>
      <c r="Y78" s="1">
        <v>13</v>
      </c>
      <c r="Z78" s="31" t="s">
        <v>3</v>
      </c>
      <c r="AA78" s="24"/>
    </row>
    <row r="79" spans="1:27" x14ac:dyDescent="0.25">
      <c r="A79" s="4" t="s">
        <v>38</v>
      </c>
      <c r="B79" s="4"/>
      <c r="C79" s="2" t="str">
        <f t="shared" ref="C79:K79" si="18">HLOOKUP(C78,$B$60:$U$62,3,0)</f>
        <v/>
      </c>
      <c r="D79" s="2" t="str">
        <f t="shared" si="18"/>
        <v/>
      </c>
      <c r="E79" s="2" t="str">
        <f t="shared" si="18"/>
        <v/>
      </c>
      <c r="F79" s="2" t="str">
        <f t="shared" si="18"/>
        <v/>
      </c>
      <c r="G79" s="2" t="str">
        <f t="shared" si="18"/>
        <v/>
      </c>
      <c r="H79" s="2" t="str">
        <f t="shared" si="18"/>
        <v/>
      </c>
      <c r="I79" s="2" t="str">
        <f t="shared" si="18"/>
        <v/>
      </c>
      <c r="J79" s="2" t="str">
        <f t="shared" si="18"/>
        <v/>
      </c>
      <c r="K79" s="2" t="str">
        <f t="shared" si="18"/>
        <v/>
      </c>
      <c r="L79" s="2">
        <f>SUM(C79:K79)</f>
        <v>0</v>
      </c>
      <c r="M79" s="2" t="str">
        <f>HLOOKUP(M78,$B$60:$U$62,3,0)</f>
        <v/>
      </c>
      <c r="N79" s="2" t="str">
        <f>HLOOKUP(N78,$B$60:$U$62,3,0)</f>
        <v/>
      </c>
      <c r="O79" s="2" t="str">
        <f>HLOOKUP(O78,$B$60:$U$62,3,0)</f>
        <v/>
      </c>
      <c r="P79" s="2" t="str">
        <f>HLOOKUP(P78,$B$60:$U$62,3,0)</f>
        <v/>
      </c>
      <c r="Q79" s="2">
        <f>SUM(M79:P79)</f>
        <v>0</v>
      </c>
      <c r="R79" s="2" t="str">
        <f t="shared" ref="R79:W79" si="19">HLOOKUP(R78,$B$60:$U$62,3,0)</f>
        <v/>
      </c>
      <c r="S79" s="2" t="str">
        <f t="shared" si="19"/>
        <v/>
      </c>
      <c r="T79" s="2" t="str">
        <f t="shared" si="19"/>
        <v/>
      </c>
      <c r="U79" s="2" t="str">
        <f t="shared" si="19"/>
        <v/>
      </c>
      <c r="V79" s="2" t="str">
        <f t="shared" si="19"/>
        <v/>
      </c>
      <c r="W79" s="2" t="str">
        <f t="shared" si="19"/>
        <v/>
      </c>
      <c r="X79" s="2">
        <f>SUM(R79:W79)</f>
        <v>0</v>
      </c>
      <c r="Y79" s="2" t="str">
        <f>HLOOKUP(Y78,$B$60:$U$62,3,0)</f>
        <v/>
      </c>
      <c r="Z79" s="2">
        <f>SUM(Y79)</f>
        <v>0</v>
      </c>
      <c r="AA79" s="24"/>
    </row>
    <row r="80" spans="1:27" x14ac:dyDescent="0.25">
      <c r="A80" s="4" t="s">
        <v>39</v>
      </c>
      <c r="B80" s="4"/>
      <c r="C80" s="14" t="e">
        <f>C79/(C77*$H$58)</f>
        <v>#VALUE!</v>
      </c>
      <c r="D80" s="14" t="e">
        <f t="shared" ref="D80:Z80" si="20">D79/(D77*$H$58)</f>
        <v>#VALUE!</v>
      </c>
      <c r="E80" s="14" t="e">
        <f t="shared" si="20"/>
        <v>#VALUE!</v>
      </c>
      <c r="F80" s="14" t="e">
        <f t="shared" si="20"/>
        <v>#VALUE!</v>
      </c>
      <c r="G80" s="14" t="e">
        <f t="shared" si="20"/>
        <v>#VALUE!</v>
      </c>
      <c r="H80" s="14" t="e">
        <f t="shared" si="20"/>
        <v>#VALUE!</v>
      </c>
      <c r="I80" s="14" t="e">
        <f t="shared" si="20"/>
        <v>#VALUE!</v>
      </c>
      <c r="J80" s="14" t="e">
        <f t="shared" si="20"/>
        <v>#VALUE!</v>
      </c>
      <c r="K80" s="14" t="e">
        <f t="shared" si="20"/>
        <v>#VALUE!</v>
      </c>
      <c r="L80" s="14" t="e">
        <f t="shared" si="20"/>
        <v>#VALUE!</v>
      </c>
      <c r="M80" s="14" t="e">
        <f t="shared" si="20"/>
        <v>#VALUE!</v>
      </c>
      <c r="N80" s="14" t="e">
        <f t="shared" si="20"/>
        <v>#VALUE!</v>
      </c>
      <c r="O80" s="14" t="e">
        <f t="shared" si="20"/>
        <v>#VALUE!</v>
      </c>
      <c r="P80" s="14" t="e">
        <f t="shared" si="20"/>
        <v>#VALUE!</v>
      </c>
      <c r="Q80" s="14" t="e">
        <f t="shared" si="20"/>
        <v>#VALUE!</v>
      </c>
      <c r="R80" s="14" t="e">
        <f t="shared" si="20"/>
        <v>#VALUE!</v>
      </c>
      <c r="S80" s="14" t="e">
        <f t="shared" si="20"/>
        <v>#VALUE!</v>
      </c>
      <c r="T80" s="14" t="e">
        <f t="shared" si="20"/>
        <v>#VALUE!</v>
      </c>
      <c r="U80" s="14" t="e">
        <f t="shared" si="20"/>
        <v>#VALUE!</v>
      </c>
      <c r="V80" s="14" t="e">
        <f t="shared" si="20"/>
        <v>#VALUE!</v>
      </c>
      <c r="W80" s="14" t="e">
        <f t="shared" si="20"/>
        <v>#VALUE!</v>
      </c>
      <c r="X80" s="14" t="e">
        <f t="shared" si="20"/>
        <v>#VALUE!</v>
      </c>
      <c r="Y80" s="14" t="e">
        <f t="shared" si="20"/>
        <v>#VALUE!</v>
      </c>
      <c r="Z80" s="14" t="e">
        <f t="shared" si="20"/>
        <v>#VALUE!</v>
      </c>
      <c r="AA80" s="26"/>
    </row>
    <row r="82" spans="1:13" x14ac:dyDescent="0.25">
      <c r="C82" s="12" t="s">
        <v>48</v>
      </c>
      <c r="J82" s="15" t="e">
        <f>L80</f>
        <v>#VALUE!</v>
      </c>
    </row>
    <row r="83" spans="1:13" x14ac:dyDescent="0.25">
      <c r="C83" s="12" t="s">
        <v>49</v>
      </c>
      <c r="J83" s="15" t="e">
        <f>Q80</f>
        <v>#VALUE!</v>
      </c>
    </row>
    <row r="84" spans="1:13" x14ac:dyDescent="0.25">
      <c r="C84" s="12" t="s">
        <v>50</v>
      </c>
      <c r="J84" s="15" t="e">
        <f>Z80</f>
        <v>#VALUE!</v>
      </c>
    </row>
    <row r="85" spans="1:13" x14ac:dyDescent="0.25">
      <c r="C85" s="12" t="s">
        <v>51</v>
      </c>
      <c r="J85" s="15" t="e">
        <f>Z80</f>
        <v>#VALUE!</v>
      </c>
    </row>
    <row r="87" spans="1:13" x14ac:dyDescent="0.25">
      <c r="A87" s="6" t="s">
        <v>80</v>
      </c>
    </row>
    <row r="88" spans="1:13" x14ac:dyDescent="0.25">
      <c r="B88" s="4"/>
      <c r="C88" s="102">
        <f>HLOOKUP(C89,$B$60:$U$62,2,0)</f>
        <v>1</v>
      </c>
      <c r="D88" s="102">
        <f t="shared" ref="D88:L88" si="21">HLOOKUP(D89,$B$60:$U$62,2,0)</f>
        <v>1</v>
      </c>
      <c r="E88" s="102">
        <f t="shared" si="21"/>
        <v>1</v>
      </c>
      <c r="F88" s="9">
        <f>SUM(C88:E88)</f>
        <v>3</v>
      </c>
      <c r="G88" s="102">
        <f t="shared" si="21"/>
        <v>1</v>
      </c>
      <c r="H88" s="102">
        <f t="shared" si="21"/>
        <v>1</v>
      </c>
      <c r="I88" s="9">
        <f>SUM(G88:H88)</f>
        <v>2</v>
      </c>
      <c r="J88" s="102">
        <f t="shared" si="21"/>
        <v>1</v>
      </c>
      <c r="K88" s="102">
        <f t="shared" si="21"/>
        <v>1</v>
      </c>
      <c r="L88" s="102">
        <f t="shared" si="21"/>
        <v>1</v>
      </c>
      <c r="M88" s="9">
        <f>SUM(J88:L88)</f>
        <v>3</v>
      </c>
    </row>
    <row r="89" spans="1:13" ht="81" x14ac:dyDescent="0.25">
      <c r="A89" s="4"/>
      <c r="B89" s="4"/>
      <c r="C89" s="3">
        <v>5</v>
      </c>
      <c r="D89" s="3" t="s">
        <v>28</v>
      </c>
      <c r="E89" s="3">
        <v>11</v>
      </c>
      <c r="F89" s="35" t="s">
        <v>41</v>
      </c>
      <c r="G89" s="3">
        <v>6</v>
      </c>
      <c r="H89" s="3">
        <v>13</v>
      </c>
      <c r="I89" s="35" t="s">
        <v>43</v>
      </c>
      <c r="J89" s="3">
        <v>7</v>
      </c>
      <c r="K89" s="3" t="s">
        <v>27</v>
      </c>
      <c r="L89" s="33">
        <v>12</v>
      </c>
      <c r="M89" s="34" t="s">
        <v>44</v>
      </c>
    </row>
    <row r="90" spans="1:13" x14ac:dyDescent="0.25">
      <c r="A90" s="4" t="s">
        <v>38</v>
      </c>
      <c r="B90" s="4"/>
      <c r="C90" s="2" t="str">
        <f>HLOOKUP(C89,$B$60:$U$62,3,0)</f>
        <v/>
      </c>
      <c r="D90" s="2" t="str">
        <f t="shared" ref="D90:L90" si="22">HLOOKUP(D89,$B$60:$U$62,3,0)</f>
        <v/>
      </c>
      <c r="E90" s="2" t="str">
        <f t="shared" si="22"/>
        <v/>
      </c>
      <c r="F90" s="9">
        <f>SUM(C90:E90)</f>
        <v>0</v>
      </c>
      <c r="G90" s="2" t="str">
        <f t="shared" si="22"/>
        <v/>
      </c>
      <c r="H90" s="2" t="str">
        <f t="shared" si="22"/>
        <v/>
      </c>
      <c r="I90" s="9">
        <f>SUM(G90:H90)</f>
        <v>0</v>
      </c>
      <c r="J90" s="2" t="str">
        <f t="shared" si="22"/>
        <v/>
      </c>
      <c r="K90" s="2" t="str">
        <f t="shared" si="22"/>
        <v/>
      </c>
      <c r="L90" s="2" t="str">
        <f t="shared" si="22"/>
        <v/>
      </c>
      <c r="M90" s="9">
        <f>SUM(J90:L90)</f>
        <v>0</v>
      </c>
    </row>
    <row r="91" spans="1:13" x14ac:dyDescent="0.25">
      <c r="A91" s="4" t="s">
        <v>39</v>
      </c>
      <c r="B91" s="4"/>
      <c r="C91" s="14" t="e">
        <f>C90/(C88*$H$58)</f>
        <v>#VALUE!</v>
      </c>
      <c r="D91" s="14" t="e">
        <f t="shared" ref="D91:M91" si="23">D90/(D88*$H$58)</f>
        <v>#VALUE!</v>
      </c>
      <c r="E91" s="14" t="e">
        <f t="shared" si="23"/>
        <v>#VALUE!</v>
      </c>
      <c r="F91" s="14" t="e">
        <f t="shared" si="23"/>
        <v>#VALUE!</v>
      </c>
      <c r="G91" s="14" t="e">
        <f t="shared" si="23"/>
        <v>#VALUE!</v>
      </c>
      <c r="H91" s="14" t="e">
        <f t="shared" si="23"/>
        <v>#VALUE!</v>
      </c>
      <c r="I91" s="14" t="e">
        <f t="shared" si="23"/>
        <v>#VALUE!</v>
      </c>
      <c r="J91" s="14" t="e">
        <f t="shared" si="23"/>
        <v>#VALUE!</v>
      </c>
      <c r="K91" s="14" t="e">
        <f t="shared" si="23"/>
        <v>#VALUE!</v>
      </c>
      <c r="L91" s="14" t="e">
        <f t="shared" si="23"/>
        <v>#VALUE!</v>
      </c>
      <c r="M91" s="14" t="e">
        <f t="shared" si="23"/>
        <v>#VALUE!</v>
      </c>
    </row>
    <row r="94" spans="1:13" x14ac:dyDescent="0.25">
      <c r="C94" t="s">
        <v>41</v>
      </c>
      <c r="I94" t="s">
        <v>45</v>
      </c>
      <c r="L94" s="36" t="e">
        <f>F91</f>
        <v>#VALUE!</v>
      </c>
    </row>
    <row r="95" spans="1:13" x14ac:dyDescent="0.25">
      <c r="C95" t="s">
        <v>42</v>
      </c>
      <c r="I95" t="s">
        <v>46</v>
      </c>
      <c r="L95" s="36" t="e">
        <f>I91</f>
        <v>#VALUE!</v>
      </c>
    </row>
    <row r="96" spans="1:13" x14ac:dyDescent="0.25">
      <c r="C96" t="s">
        <v>44</v>
      </c>
      <c r="I96" t="s">
        <v>47</v>
      </c>
      <c r="L96" s="36" t="e">
        <f>M91</f>
        <v>#VALUE!</v>
      </c>
    </row>
    <row r="98" spans="1:23" x14ac:dyDescent="0.25">
      <c r="A98" s="247" t="s">
        <v>159</v>
      </c>
      <c r="B98" s="248">
        <v>1</v>
      </c>
      <c r="C98" s="248">
        <v>2</v>
      </c>
      <c r="D98" s="248">
        <v>3</v>
      </c>
      <c r="E98" s="248">
        <v>4</v>
      </c>
      <c r="F98" s="248">
        <v>5</v>
      </c>
      <c r="G98" s="248">
        <v>6</v>
      </c>
      <c r="H98" s="248">
        <v>7</v>
      </c>
      <c r="I98" s="248">
        <v>8</v>
      </c>
      <c r="J98" s="248">
        <v>9</v>
      </c>
      <c r="K98" s="248">
        <v>10</v>
      </c>
      <c r="L98" s="248">
        <v>11</v>
      </c>
      <c r="M98" s="248">
        <v>12</v>
      </c>
      <c r="N98" s="248">
        <v>13</v>
      </c>
      <c r="O98" s="248">
        <v>14</v>
      </c>
      <c r="P98" s="248">
        <v>15</v>
      </c>
      <c r="Q98" s="248">
        <v>16</v>
      </c>
      <c r="R98" s="248">
        <v>17</v>
      </c>
      <c r="S98" s="248">
        <v>18</v>
      </c>
      <c r="T98" s="248">
        <v>19</v>
      </c>
      <c r="U98" s="248">
        <v>20</v>
      </c>
      <c r="V98" s="248">
        <v>21</v>
      </c>
      <c r="W98" s="248">
        <v>22</v>
      </c>
    </row>
    <row r="99" spans="1:23" x14ac:dyDescent="0.25">
      <c r="A99" s="247" t="s">
        <v>64</v>
      </c>
      <c r="B99" s="301" t="s">
        <v>2</v>
      </c>
      <c r="C99" s="302"/>
      <c r="D99" s="302"/>
      <c r="E99" s="302"/>
      <c r="F99" s="302"/>
      <c r="G99" s="302"/>
      <c r="H99" s="303"/>
      <c r="I99" s="202" t="s">
        <v>24</v>
      </c>
      <c r="J99" s="301" t="s">
        <v>2</v>
      </c>
      <c r="K99" s="302"/>
      <c r="L99" s="303"/>
      <c r="M99" s="304" t="s">
        <v>3</v>
      </c>
      <c r="N99" s="305"/>
      <c r="O99" s="306" t="s">
        <v>1</v>
      </c>
      <c r="P99" s="307"/>
      <c r="Q99" s="308" t="s">
        <v>3</v>
      </c>
      <c r="R99" s="309"/>
      <c r="S99" s="310" t="s">
        <v>1</v>
      </c>
      <c r="T99" s="306"/>
      <c r="U99" s="307"/>
      <c r="V99" s="311" t="s">
        <v>24</v>
      </c>
      <c r="W99" s="312"/>
    </row>
    <row r="100" spans="1:23" x14ac:dyDescent="0.25">
      <c r="A100" s="247" t="s">
        <v>63</v>
      </c>
      <c r="B100" s="183" t="s">
        <v>9</v>
      </c>
      <c r="C100" s="184" t="s">
        <v>9</v>
      </c>
      <c r="D100" s="184" t="s">
        <v>9</v>
      </c>
      <c r="E100" s="225" t="s">
        <v>9</v>
      </c>
      <c r="F100" s="225" t="s">
        <v>9</v>
      </c>
      <c r="G100" s="187" t="s">
        <v>10</v>
      </c>
      <c r="H100" s="222" t="s">
        <v>9</v>
      </c>
      <c r="I100" s="222" t="s">
        <v>9</v>
      </c>
      <c r="J100" s="220" t="s">
        <v>10</v>
      </c>
      <c r="K100" s="216" t="s">
        <v>10</v>
      </c>
      <c r="L100" s="186" t="s">
        <v>10</v>
      </c>
      <c r="M100" s="188" t="s">
        <v>10</v>
      </c>
      <c r="N100" s="232" t="s">
        <v>10</v>
      </c>
      <c r="O100" s="189" t="s">
        <v>11</v>
      </c>
      <c r="P100" s="220" t="s">
        <v>10</v>
      </c>
      <c r="Q100" s="216"/>
      <c r="R100" s="186"/>
      <c r="S100" s="188" t="s">
        <v>10</v>
      </c>
      <c r="T100" s="217" t="s">
        <v>11</v>
      </c>
      <c r="U100" s="232" t="s">
        <v>10</v>
      </c>
      <c r="V100" s="189" t="s">
        <v>11</v>
      </c>
      <c r="W100" s="185" t="s">
        <v>10</v>
      </c>
    </row>
    <row r="101" spans="1:23" x14ac:dyDescent="0.25">
      <c r="A101" s="247" t="s">
        <v>158</v>
      </c>
      <c r="B101" s="203" t="s">
        <v>4</v>
      </c>
      <c r="C101" s="204" t="s">
        <v>5</v>
      </c>
      <c r="D101" s="204" t="s">
        <v>6</v>
      </c>
      <c r="E101" s="223" t="s">
        <v>7</v>
      </c>
      <c r="F101" s="223" t="s">
        <v>30</v>
      </c>
      <c r="G101" s="207">
        <v>2</v>
      </c>
      <c r="H101" s="207">
        <v>3</v>
      </c>
      <c r="I101" s="207">
        <v>4</v>
      </c>
      <c r="J101" s="218" t="s">
        <v>104</v>
      </c>
      <c r="K101" s="204" t="s">
        <v>105</v>
      </c>
      <c r="L101" s="205" t="s">
        <v>106</v>
      </c>
      <c r="M101" s="203" t="s">
        <v>107</v>
      </c>
      <c r="N101" s="223" t="s">
        <v>108</v>
      </c>
      <c r="O101" s="207">
        <v>7</v>
      </c>
      <c r="P101" s="218" t="s">
        <v>27</v>
      </c>
      <c r="Q101" s="204" t="s">
        <v>28</v>
      </c>
      <c r="R101" s="205" t="s">
        <v>112</v>
      </c>
      <c r="S101" s="203" t="s">
        <v>111</v>
      </c>
      <c r="T101" s="204" t="s">
        <v>110</v>
      </c>
      <c r="U101" s="223" t="s">
        <v>109</v>
      </c>
      <c r="V101" s="207">
        <v>10</v>
      </c>
      <c r="W101" s="206">
        <v>11</v>
      </c>
    </row>
    <row r="102" spans="1:23" ht="74.25" x14ac:dyDescent="0.25">
      <c r="A102" s="263" t="str">
        <f>Meldedaten!C7</f>
        <v/>
      </c>
      <c r="B102" s="123" t="s">
        <v>113</v>
      </c>
      <c r="C102" s="124" t="s">
        <v>114</v>
      </c>
      <c r="D102" s="124" t="s">
        <v>115</v>
      </c>
      <c r="E102" s="224" t="s">
        <v>116</v>
      </c>
      <c r="F102" s="224" t="s">
        <v>117</v>
      </c>
      <c r="G102" s="127" t="s">
        <v>118</v>
      </c>
      <c r="H102" s="127" t="s">
        <v>119</v>
      </c>
      <c r="I102" s="127" t="s">
        <v>120</v>
      </c>
      <c r="J102" s="219" t="s">
        <v>121</v>
      </c>
      <c r="K102" s="124" t="s">
        <v>122</v>
      </c>
      <c r="L102" s="125" t="s">
        <v>123</v>
      </c>
      <c r="M102" s="123" t="s">
        <v>124</v>
      </c>
      <c r="N102" s="224" t="s">
        <v>125</v>
      </c>
      <c r="O102" s="127" t="s">
        <v>126</v>
      </c>
      <c r="P102" s="219" t="s">
        <v>127</v>
      </c>
      <c r="Q102" s="124" t="s">
        <v>128</v>
      </c>
      <c r="R102" s="125" t="s">
        <v>129</v>
      </c>
      <c r="S102" s="123" t="s">
        <v>130</v>
      </c>
      <c r="T102" s="124" t="s">
        <v>131</v>
      </c>
      <c r="U102" s="224" t="s">
        <v>132</v>
      </c>
      <c r="V102" s="127" t="s">
        <v>133</v>
      </c>
      <c r="W102" s="126" t="s">
        <v>134</v>
      </c>
    </row>
    <row r="103" spans="1:23" ht="14.45" x14ac:dyDescent="0.35">
      <c r="A103" s="247" t="s">
        <v>32</v>
      </c>
      <c r="B103" s="192">
        <v>1</v>
      </c>
      <c r="C103" s="193">
        <v>1</v>
      </c>
      <c r="D103" s="193">
        <v>1</v>
      </c>
      <c r="E103" s="226">
        <v>1</v>
      </c>
      <c r="F103" s="226">
        <v>1</v>
      </c>
      <c r="G103" s="196">
        <v>1</v>
      </c>
      <c r="H103" s="196">
        <v>1</v>
      </c>
      <c r="I103" s="196">
        <v>1</v>
      </c>
      <c r="J103" s="221">
        <v>1</v>
      </c>
      <c r="K103" s="193">
        <v>1</v>
      </c>
      <c r="L103" s="194">
        <v>1</v>
      </c>
      <c r="M103" s="192">
        <v>1</v>
      </c>
      <c r="N103" s="226">
        <v>1</v>
      </c>
      <c r="O103" s="196">
        <v>1</v>
      </c>
      <c r="P103" s="221">
        <v>1</v>
      </c>
      <c r="Q103" s="193">
        <v>1</v>
      </c>
      <c r="R103" s="194">
        <v>1</v>
      </c>
      <c r="S103" s="192">
        <v>1</v>
      </c>
      <c r="T103" s="193">
        <v>1</v>
      </c>
      <c r="U103" s="226">
        <v>1</v>
      </c>
      <c r="V103" s="196">
        <v>1</v>
      </c>
      <c r="W103" s="195">
        <v>1</v>
      </c>
    </row>
    <row r="104" spans="1:23" ht="15" customHeight="1" x14ac:dyDescent="0.35">
      <c r="A104" s="247" t="s">
        <v>15</v>
      </c>
      <c r="B104" s="240" t="str">
        <f>Meldedaten!E26</f>
        <v/>
      </c>
      <c r="C104" s="241" t="str">
        <f>Meldedaten!E27</f>
        <v/>
      </c>
      <c r="D104" s="241" t="str">
        <f>Meldedaten!E28</f>
        <v/>
      </c>
      <c r="E104" s="242" t="str">
        <f>Meldedaten!E29</f>
        <v/>
      </c>
      <c r="F104" s="242" t="str">
        <f>Meldedaten!E30</f>
        <v/>
      </c>
      <c r="G104" s="243" t="str">
        <f>Meldedaten!E31</f>
        <v/>
      </c>
      <c r="H104" s="243" t="str">
        <f>Meldedaten!E32</f>
        <v/>
      </c>
      <c r="I104" s="243" t="str">
        <f>Meldedaten!E33</f>
        <v/>
      </c>
      <c r="J104" s="244" t="str">
        <f>Meldedaten!E34</f>
        <v/>
      </c>
      <c r="K104" s="241" t="str">
        <f>Meldedaten!E35</f>
        <v/>
      </c>
      <c r="L104" s="245" t="str">
        <f>Meldedaten!E36</f>
        <v/>
      </c>
      <c r="M104" s="240" t="str">
        <f>Meldedaten!E37</f>
        <v/>
      </c>
      <c r="N104" s="242" t="str">
        <f>Meldedaten!E38</f>
        <v/>
      </c>
      <c r="O104" s="243" t="str">
        <f>Meldedaten!E39</f>
        <v/>
      </c>
      <c r="P104" s="244" t="str">
        <f>Meldedaten!E40</f>
        <v/>
      </c>
      <c r="Q104" s="241" t="str">
        <f>Meldedaten!E41</f>
        <v/>
      </c>
      <c r="R104" s="245" t="str">
        <f>Meldedaten!E42</f>
        <v/>
      </c>
      <c r="S104" s="240" t="str">
        <f>Meldedaten!E43</f>
        <v/>
      </c>
      <c r="T104" s="241" t="str">
        <f>Meldedaten!E44</f>
        <v/>
      </c>
      <c r="U104" s="242" t="str">
        <f>Meldedaten!E45</f>
        <v/>
      </c>
      <c r="V104" s="243" t="str">
        <f>Meldedaten!E46</f>
        <v/>
      </c>
      <c r="W104" s="246" t="str">
        <f>Meldedaten!E47</f>
        <v/>
      </c>
    </row>
    <row r="105" spans="1:23" x14ac:dyDescent="0.25">
      <c r="A105" s="247" t="s">
        <v>39</v>
      </c>
      <c r="B105" s="264" t="e">
        <f>B104/($A$102*B103)</f>
        <v>#VALUE!</v>
      </c>
      <c r="C105" s="264" t="e">
        <f t="shared" ref="C105:W105" si="24">C104/($A$102*C103)</f>
        <v>#VALUE!</v>
      </c>
      <c r="D105" s="264" t="e">
        <f t="shared" si="24"/>
        <v>#VALUE!</v>
      </c>
      <c r="E105" s="264" t="e">
        <f t="shared" si="24"/>
        <v>#VALUE!</v>
      </c>
      <c r="F105" s="264" t="e">
        <f t="shared" si="24"/>
        <v>#VALUE!</v>
      </c>
      <c r="G105" s="264" t="e">
        <f t="shared" si="24"/>
        <v>#VALUE!</v>
      </c>
      <c r="H105" s="264" t="e">
        <f t="shared" si="24"/>
        <v>#VALUE!</v>
      </c>
      <c r="I105" s="264" t="e">
        <f t="shared" si="24"/>
        <v>#VALUE!</v>
      </c>
      <c r="J105" s="264" t="e">
        <f t="shared" si="24"/>
        <v>#VALUE!</v>
      </c>
      <c r="K105" s="264" t="e">
        <f t="shared" si="24"/>
        <v>#VALUE!</v>
      </c>
      <c r="L105" s="264" t="e">
        <f t="shared" si="24"/>
        <v>#VALUE!</v>
      </c>
      <c r="M105" s="264" t="e">
        <f t="shared" si="24"/>
        <v>#VALUE!</v>
      </c>
      <c r="N105" s="264" t="e">
        <f t="shared" si="24"/>
        <v>#VALUE!</v>
      </c>
      <c r="O105" s="264" t="e">
        <f t="shared" si="24"/>
        <v>#VALUE!</v>
      </c>
      <c r="P105" s="264" t="e">
        <f t="shared" si="24"/>
        <v>#VALUE!</v>
      </c>
      <c r="Q105" s="264" t="e">
        <f t="shared" si="24"/>
        <v>#VALUE!</v>
      </c>
      <c r="R105" s="264" t="e">
        <f t="shared" si="24"/>
        <v>#VALUE!</v>
      </c>
      <c r="S105" s="264" t="e">
        <f t="shared" si="24"/>
        <v>#VALUE!</v>
      </c>
      <c r="T105" s="264" t="e">
        <f t="shared" si="24"/>
        <v>#VALUE!</v>
      </c>
      <c r="U105" s="264" t="e">
        <f t="shared" si="24"/>
        <v>#VALUE!</v>
      </c>
      <c r="V105" s="264" t="e">
        <f t="shared" si="24"/>
        <v>#VALUE!</v>
      </c>
      <c r="W105" s="264" t="e">
        <f t="shared" si="24"/>
        <v>#VALUE!</v>
      </c>
    </row>
    <row r="106" spans="1:23" ht="14.45" x14ac:dyDescent="0.35">
      <c r="A106" s="247"/>
      <c r="B106" s="269"/>
      <c r="C106" s="269"/>
      <c r="D106" s="269"/>
      <c r="E106" s="269"/>
      <c r="F106" s="269"/>
      <c r="G106" s="269"/>
      <c r="H106" s="269"/>
      <c r="I106" s="269"/>
      <c r="J106" s="269"/>
      <c r="K106" s="269"/>
      <c r="L106" s="269"/>
      <c r="M106" s="269"/>
      <c r="N106" s="269"/>
      <c r="O106" s="269"/>
      <c r="P106" s="269"/>
      <c r="Q106" s="269"/>
      <c r="R106" s="269"/>
      <c r="S106" s="269"/>
      <c r="T106" s="269"/>
      <c r="U106" s="269"/>
      <c r="V106" s="269"/>
      <c r="W106" s="269"/>
    </row>
    <row r="107" spans="1:23" ht="14.45" x14ac:dyDescent="0.35">
      <c r="A107" s="270" t="s">
        <v>40</v>
      </c>
    </row>
    <row r="108" spans="1:23" ht="14.45" x14ac:dyDescent="0.35">
      <c r="A108" s="247" t="s">
        <v>159</v>
      </c>
      <c r="B108" s="248">
        <v>1</v>
      </c>
      <c r="C108" s="248">
        <v>2</v>
      </c>
      <c r="D108" s="248">
        <v>3</v>
      </c>
      <c r="E108" s="248">
        <v>4</v>
      </c>
      <c r="F108" s="248">
        <v>5</v>
      </c>
      <c r="G108" s="248">
        <v>6</v>
      </c>
      <c r="H108" s="248">
        <v>7</v>
      </c>
      <c r="I108" s="248">
        <v>9</v>
      </c>
      <c r="J108" s="248">
        <v>10</v>
      </c>
      <c r="K108" s="248">
        <v>11</v>
      </c>
      <c r="L108" s="248">
        <v>8</v>
      </c>
      <c r="M108" s="248">
        <v>21</v>
      </c>
      <c r="N108" s="248">
        <v>22</v>
      </c>
      <c r="O108" s="248">
        <v>14</v>
      </c>
      <c r="P108" s="248">
        <v>15</v>
      </c>
      <c r="Q108" s="248">
        <v>18</v>
      </c>
      <c r="R108" s="248">
        <v>19</v>
      </c>
      <c r="S108" s="248">
        <v>20</v>
      </c>
      <c r="T108" s="248">
        <v>12</v>
      </c>
      <c r="U108" s="248">
        <v>13</v>
      </c>
      <c r="V108" s="248">
        <v>16</v>
      </c>
      <c r="W108" s="248">
        <v>17</v>
      </c>
    </row>
    <row r="109" spans="1:23" ht="14.45" x14ac:dyDescent="0.35">
      <c r="A109" s="247" t="s">
        <v>64</v>
      </c>
      <c r="B109" s="301" t="s">
        <v>2</v>
      </c>
      <c r="C109" s="302"/>
      <c r="D109" s="302"/>
      <c r="E109" s="302"/>
      <c r="F109" s="302"/>
      <c r="G109" s="302"/>
      <c r="H109" s="303"/>
      <c r="I109" s="301" t="s">
        <v>2</v>
      </c>
      <c r="J109" s="302"/>
      <c r="K109" s="303"/>
      <c r="L109" s="202" t="s">
        <v>24</v>
      </c>
      <c r="M109" s="311" t="s">
        <v>24</v>
      </c>
      <c r="N109" s="312"/>
      <c r="O109" s="271" t="s">
        <v>1</v>
      </c>
      <c r="P109" s="272"/>
      <c r="Q109" s="310" t="s">
        <v>1</v>
      </c>
      <c r="R109" s="306"/>
      <c r="S109" s="307"/>
      <c r="T109" s="304" t="s">
        <v>3</v>
      </c>
      <c r="U109" s="305"/>
      <c r="V109" s="308" t="s">
        <v>3</v>
      </c>
      <c r="W109" s="309"/>
    </row>
    <row r="110" spans="1:23" x14ac:dyDescent="0.25">
      <c r="A110" s="247" t="s">
        <v>63</v>
      </c>
      <c r="B110" s="183" t="s">
        <v>9</v>
      </c>
      <c r="C110" s="184" t="s">
        <v>9</v>
      </c>
      <c r="D110" s="184" t="s">
        <v>9</v>
      </c>
      <c r="E110" s="225" t="s">
        <v>9</v>
      </c>
      <c r="F110" s="225" t="s">
        <v>9</v>
      </c>
      <c r="G110" s="187" t="s">
        <v>10</v>
      </c>
      <c r="H110" s="222" t="s">
        <v>9</v>
      </c>
      <c r="I110" s="220" t="s">
        <v>10</v>
      </c>
      <c r="J110" s="216" t="s">
        <v>10</v>
      </c>
      <c r="K110" s="186" t="s">
        <v>10</v>
      </c>
      <c r="L110" s="222" t="s">
        <v>9</v>
      </c>
      <c r="M110" s="189" t="s">
        <v>11</v>
      </c>
      <c r="N110" s="185" t="s">
        <v>10</v>
      </c>
      <c r="O110" s="189" t="s">
        <v>11</v>
      </c>
      <c r="P110" s="220" t="s">
        <v>10</v>
      </c>
      <c r="Q110" s="188" t="s">
        <v>10</v>
      </c>
      <c r="R110" s="217" t="s">
        <v>11</v>
      </c>
      <c r="S110" s="232" t="s">
        <v>10</v>
      </c>
      <c r="T110" s="188" t="s">
        <v>10</v>
      </c>
      <c r="U110" s="232" t="s">
        <v>10</v>
      </c>
      <c r="V110" s="216"/>
      <c r="W110" s="186"/>
    </row>
    <row r="111" spans="1:23" x14ac:dyDescent="0.25">
      <c r="A111" s="247"/>
      <c r="B111" s="332" t="s">
        <v>167</v>
      </c>
      <c r="C111" s="333"/>
      <c r="D111" s="333"/>
      <c r="E111" s="333"/>
      <c r="F111" s="333"/>
      <c r="G111" s="333"/>
      <c r="H111" s="333"/>
      <c r="I111" s="333"/>
      <c r="J111" s="333"/>
      <c r="K111" s="333"/>
      <c r="L111" s="333" t="s">
        <v>171</v>
      </c>
      <c r="M111" s="333"/>
      <c r="N111" s="334"/>
      <c r="O111" s="332" t="s">
        <v>169</v>
      </c>
      <c r="P111" s="333"/>
      <c r="Q111" s="333"/>
      <c r="R111" s="333"/>
      <c r="S111" s="333"/>
      <c r="T111" s="333" t="s">
        <v>173</v>
      </c>
      <c r="U111" s="333"/>
      <c r="V111" s="333"/>
      <c r="W111" s="334"/>
    </row>
    <row r="112" spans="1:23" x14ac:dyDescent="0.25">
      <c r="A112" s="247" t="s">
        <v>158</v>
      </c>
      <c r="B112" s="203" t="s">
        <v>4</v>
      </c>
      <c r="C112" s="204" t="s">
        <v>5</v>
      </c>
      <c r="D112" s="204" t="s">
        <v>6</v>
      </c>
      <c r="E112" s="223" t="s">
        <v>7</v>
      </c>
      <c r="F112" s="223" t="s">
        <v>30</v>
      </c>
      <c r="G112" s="207">
        <v>2</v>
      </c>
      <c r="H112" s="207">
        <v>3</v>
      </c>
      <c r="I112" s="218" t="s">
        <v>104</v>
      </c>
      <c r="J112" s="204" t="s">
        <v>105</v>
      </c>
      <c r="K112" s="205" t="s">
        <v>106</v>
      </c>
      <c r="L112" s="207">
        <v>4</v>
      </c>
      <c r="M112" s="207">
        <v>10</v>
      </c>
      <c r="N112" s="206">
        <v>11</v>
      </c>
      <c r="O112" s="207">
        <v>7</v>
      </c>
      <c r="P112" s="218" t="s">
        <v>27</v>
      </c>
      <c r="Q112" s="203" t="s">
        <v>111</v>
      </c>
      <c r="R112" s="204" t="s">
        <v>110</v>
      </c>
      <c r="S112" s="223" t="s">
        <v>109</v>
      </c>
      <c r="T112" s="203" t="s">
        <v>107</v>
      </c>
      <c r="U112" s="223" t="s">
        <v>108</v>
      </c>
      <c r="V112" s="204" t="s">
        <v>28</v>
      </c>
      <c r="W112" s="205" t="s">
        <v>112</v>
      </c>
    </row>
    <row r="113" spans="1:23" ht="74.25" x14ac:dyDescent="0.25">
      <c r="A113" s="263" t="str">
        <f>Meldedaten!C16</f>
        <v/>
      </c>
      <c r="B113" s="123" t="s">
        <v>113</v>
      </c>
      <c r="C113" s="124" t="s">
        <v>114</v>
      </c>
      <c r="D113" s="124" t="s">
        <v>115</v>
      </c>
      <c r="E113" s="224" t="s">
        <v>116</v>
      </c>
      <c r="F113" s="224" t="s">
        <v>117</v>
      </c>
      <c r="G113" s="127" t="s">
        <v>118</v>
      </c>
      <c r="H113" s="127" t="s">
        <v>119</v>
      </c>
      <c r="I113" s="219" t="s">
        <v>121</v>
      </c>
      <c r="J113" s="124" t="s">
        <v>122</v>
      </c>
      <c r="K113" s="125" t="s">
        <v>123</v>
      </c>
      <c r="L113" s="127" t="s">
        <v>120</v>
      </c>
      <c r="M113" s="127" t="s">
        <v>133</v>
      </c>
      <c r="N113" s="126" t="s">
        <v>134</v>
      </c>
      <c r="O113" s="127" t="s">
        <v>126</v>
      </c>
      <c r="P113" s="219" t="s">
        <v>127</v>
      </c>
      <c r="Q113" s="123" t="s">
        <v>130</v>
      </c>
      <c r="R113" s="124" t="s">
        <v>131</v>
      </c>
      <c r="S113" s="224" t="s">
        <v>132</v>
      </c>
      <c r="T113" s="123" t="s">
        <v>124</v>
      </c>
      <c r="U113" s="224" t="s">
        <v>125</v>
      </c>
      <c r="V113" s="124" t="s">
        <v>128</v>
      </c>
      <c r="W113" s="125" t="s">
        <v>129</v>
      </c>
    </row>
    <row r="114" spans="1:23" x14ac:dyDescent="0.25">
      <c r="A114" s="247" t="s">
        <v>32</v>
      </c>
      <c r="B114" s="192">
        <v>1</v>
      </c>
      <c r="C114" s="193">
        <v>1</v>
      </c>
      <c r="D114" s="193">
        <v>1</v>
      </c>
      <c r="E114" s="226">
        <v>1</v>
      </c>
      <c r="F114" s="226">
        <v>1</v>
      </c>
      <c r="G114" s="196">
        <v>1</v>
      </c>
      <c r="H114" s="196">
        <v>1</v>
      </c>
      <c r="I114" s="196">
        <v>1</v>
      </c>
      <c r="J114" s="221">
        <v>1</v>
      </c>
      <c r="K114" s="193">
        <v>1</v>
      </c>
      <c r="L114" s="194">
        <v>1</v>
      </c>
      <c r="M114" s="192">
        <v>1</v>
      </c>
      <c r="N114" s="226">
        <v>1</v>
      </c>
      <c r="O114" s="196">
        <v>1</v>
      </c>
      <c r="P114" s="221">
        <v>1</v>
      </c>
      <c r="Q114" s="193">
        <v>1</v>
      </c>
      <c r="R114" s="194">
        <v>1</v>
      </c>
      <c r="S114" s="192">
        <v>1</v>
      </c>
      <c r="T114" s="193">
        <v>1</v>
      </c>
      <c r="U114" s="226">
        <v>1</v>
      </c>
      <c r="V114" s="196">
        <v>1</v>
      </c>
      <c r="W114" s="195">
        <v>1</v>
      </c>
    </row>
    <row r="115" spans="1:23" ht="14.45" x14ac:dyDescent="0.35">
      <c r="A115" s="247" t="s">
        <v>15</v>
      </c>
      <c r="B115" s="240" t="str">
        <f t="shared" ref="B115:W115" si="25">HLOOKUP(B108,$B$98:$W$105,7,0)</f>
        <v/>
      </c>
      <c r="C115" s="240" t="str">
        <f t="shared" si="25"/>
        <v/>
      </c>
      <c r="D115" s="240" t="str">
        <f t="shared" si="25"/>
        <v/>
      </c>
      <c r="E115" s="240" t="str">
        <f t="shared" si="25"/>
        <v/>
      </c>
      <c r="F115" s="240" t="str">
        <f t="shared" si="25"/>
        <v/>
      </c>
      <c r="G115" s="240" t="str">
        <f t="shared" si="25"/>
        <v/>
      </c>
      <c r="H115" s="240" t="str">
        <f t="shared" si="25"/>
        <v/>
      </c>
      <c r="I115" s="240" t="str">
        <f t="shared" si="25"/>
        <v/>
      </c>
      <c r="J115" s="240" t="str">
        <f t="shared" si="25"/>
        <v/>
      </c>
      <c r="K115" s="240" t="str">
        <f t="shared" si="25"/>
        <v/>
      </c>
      <c r="L115" s="240" t="str">
        <f t="shared" si="25"/>
        <v/>
      </c>
      <c r="M115" s="240" t="str">
        <f t="shared" si="25"/>
        <v/>
      </c>
      <c r="N115" s="240" t="str">
        <f t="shared" si="25"/>
        <v/>
      </c>
      <c r="O115" s="240" t="str">
        <f t="shared" si="25"/>
        <v/>
      </c>
      <c r="P115" s="240" t="str">
        <f t="shared" si="25"/>
        <v/>
      </c>
      <c r="Q115" s="240" t="str">
        <f t="shared" si="25"/>
        <v/>
      </c>
      <c r="R115" s="240" t="str">
        <f t="shared" si="25"/>
        <v/>
      </c>
      <c r="S115" s="240" t="str">
        <f t="shared" si="25"/>
        <v/>
      </c>
      <c r="T115" s="240" t="str">
        <f t="shared" si="25"/>
        <v/>
      </c>
      <c r="U115" s="240" t="str">
        <f t="shared" si="25"/>
        <v/>
      </c>
      <c r="V115" s="240" t="str">
        <f t="shared" si="25"/>
        <v/>
      </c>
      <c r="W115" s="240" t="str">
        <f t="shared" si="25"/>
        <v/>
      </c>
    </row>
    <row r="116" spans="1:23" x14ac:dyDescent="0.25">
      <c r="A116" s="247" t="s">
        <v>39</v>
      </c>
      <c r="B116" s="264" t="e">
        <f t="shared" ref="B116:C116" si="26">B115/($A$102*B114)</f>
        <v>#VALUE!</v>
      </c>
      <c r="C116" s="264" t="e">
        <f t="shared" si="26"/>
        <v>#VALUE!</v>
      </c>
      <c r="D116" s="264" t="e">
        <f t="shared" ref="D116" si="27">D115/($A$102*D114)</f>
        <v>#VALUE!</v>
      </c>
      <c r="E116" s="264" t="e">
        <f t="shared" ref="E116" si="28">E115/($A$102*E114)</f>
        <v>#VALUE!</v>
      </c>
      <c r="F116" s="264" t="e">
        <f t="shared" ref="F116" si="29">F115/($A$102*F114)</f>
        <v>#VALUE!</v>
      </c>
      <c r="G116" s="264" t="e">
        <f t="shared" ref="G116" si="30">G115/($A$102*G114)</f>
        <v>#VALUE!</v>
      </c>
      <c r="H116" s="264" t="e">
        <f t="shared" ref="H116" si="31">H115/($A$102*H114)</f>
        <v>#VALUE!</v>
      </c>
      <c r="I116" s="264" t="e">
        <f t="shared" ref="I116" si="32">I115/($A$102*I114)</f>
        <v>#VALUE!</v>
      </c>
      <c r="J116" s="264" t="e">
        <f t="shared" ref="J116" si="33">J115/($A$102*J114)</f>
        <v>#VALUE!</v>
      </c>
      <c r="K116" s="264" t="e">
        <f t="shared" ref="K116" si="34">K115/($A$102*K114)</f>
        <v>#VALUE!</v>
      </c>
      <c r="L116" s="264" t="e">
        <f t="shared" ref="L116" si="35">L115/($A$102*L114)</f>
        <v>#VALUE!</v>
      </c>
      <c r="M116" s="264" t="e">
        <f t="shared" ref="M116" si="36">M115/($A$102*M114)</f>
        <v>#VALUE!</v>
      </c>
      <c r="N116" s="264" t="e">
        <f t="shared" ref="N116" si="37">N115/($A$102*N114)</f>
        <v>#VALUE!</v>
      </c>
      <c r="O116" s="264" t="e">
        <f t="shared" ref="O116" si="38">O115/($A$102*O114)</f>
        <v>#VALUE!</v>
      </c>
      <c r="P116" s="264" t="e">
        <f t="shared" ref="P116" si="39">P115/($A$102*P114)</f>
        <v>#VALUE!</v>
      </c>
      <c r="Q116" s="264" t="e">
        <f t="shared" ref="Q116" si="40">Q115/($A$102*Q114)</f>
        <v>#VALUE!</v>
      </c>
      <c r="R116" s="264" t="e">
        <f t="shared" ref="R116" si="41">R115/($A$102*R114)</f>
        <v>#VALUE!</v>
      </c>
      <c r="S116" s="264" t="e">
        <f t="shared" ref="S116" si="42">S115/($A$102*S114)</f>
        <v>#VALUE!</v>
      </c>
      <c r="T116" s="264" t="e">
        <f t="shared" ref="T116" si="43">T115/($A$102*T114)</f>
        <v>#VALUE!</v>
      </c>
      <c r="U116" s="264" t="e">
        <f t="shared" ref="U116" si="44">U115/($A$102*U114)</f>
        <v>#VALUE!</v>
      </c>
      <c r="V116" s="264" t="e">
        <f t="shared" ref="V116" si="45">V115/($A$102*V114)</f>
        <v>#VALUE!</v>
      </c>
      <c r="W116" s="264" t="e">
        <f t="shared" ref="W116" si="46">W115/($A$102*W114)</f>
        <v>#VALUE!</v>
      </c>
    </row>
    <row r="118" spans="1:23" x14ac:dyDescent="0.25">
      <c r="A118" s="265" t="s">
        <v>164</v>
      </c>
      <c r="H118" s="335" t="s">
        <v>165</v>
      </c>
      <c r="I118" s="335"/>
      <c r="J118" s="331" t="s">
        <v>15</v>
      </c>
      <c r="K118" s="331"/>
      <c r="N118" t="s">
        <v>166</v>
      </c>
    </row>
    <row r="119" spans="1:23" x14ac:dyDescent="0.25">
      <c r="D119" s="267" t="s">
        <v>48</v>
      </c>
      <c r="E119" s="273" t="str">
        <f>"Aufg: "&amp;N119</f>
        <v>Aufg: 1a-e, 2, 3, 5a-c</v>
      </c>
      <c r="F119" s="268" t="e">
        <f>J119/($A$102*I119)</f>
        <v>#VALUE!</v>
      </c>
      <c r="I119" s="12">
        <f>SUM(B103:H103)+J103+K103+L103</f>
        <v>10</v>
      </c>
      <c r="J119" s="12" t="e">
        <f>SUM(B104:H104)+J104+K104+L104</f>
        <v>#VALUE!</v>
      </c>
      <c r="K119" s="12"/>
      <c r="N119" t="s">
        <v>168</v>
      </c>
    </row>
    <row r="120" spans="1:23" x14ac:dyDescent="0.25">
      <c r="D120" s="267" t="s">
        <v>49</v>
      </c>
      <c r="E120" s="273" t="str">
        <f t="shared" ref="E120:E127" si="47">"Aufg: "&amp;N120</f>
        <v>Aufg: 7, 8a, 9a-c</v>
      </c>
      <c r="F120" s="268" t="e">
        <f t="shared" ref="F120:F122" si="48">J120/($A$102*I120)</f>
        <v>#VALUE!</v>
      </c>
      <c r="I120" s="12">
        <f>I103+V103+W103</f>
        <v>3</v>
      </c>
      <c r="J120" t="e">
        <f>I104+V104+W104</f>
        <v>#VALUE!</v>
      </c>
      <c r="K120" s="12"/>
      <c r="N120" t="s">
        <v>170</v>
      </c>
    </row>
    <row r="121" spans="1:23" x14ac:dyDescent="0.25">
      <c r="D121" s="267" t="s">
        <v>50</v>
      </c>
      <c r="E121" s="273" t="str">
        <f t="shared" si="47"/>
        <v>Aufg: 4, 10, 11</v>
      </c>
      <c r="F121" s="268" t="e">
        <f t="shared" si="48"/>
        <v>#VALUE!</v>
      </c>
      <c r="I121" s="12">
        <f>O103+P103+S103+T103+U103</f>
        <v>5</v>
      </c>
      <c r="J121" t="e">
        <f>O104+P104+S104+T104+U104</f>
        <v>#VALUE!</v>
      </c>
      <c r="K121" s="12"/>
      <c r="N121" t="s">
        <v>172</v>
      </c>
    </row>
    <row r="122" spans="1:23" x14ac:dyDescent="0.25">
      <c r="D122" s="267" t="s">
        <v>51</v>
      </c>
      <c r="E122" s="273" t="str">
        <f t="shared" si="47"/>
        <v>Aufg: 6a, 6b, 8b, 8c</v>
      </c>
      <c r="F122" s="268" t="e">
        <f t="shared" si="48"/>
        <v>#VALUE!</v>
      </c>
      <c r="I122" s="12">
        <f>M103+N103+Q103+R103</f>
        <v>4</v>
      </c>
      <c r="J122" t="e">
        <f>M104+N104+Q104+R104</f>
        <v>#VALUE!</v>
      </c>
      <c r="K122" s="12"/>
      <c r="N122" t="s">
        <v>174</v>
      </c>
    </row>
    <row r="123" spans="1:23" x14ac:dyDescent="0.25">
      <c r="E123" s="273"/>
    </row>
    <row r="124" spans="1:23" x14ac:dyDescent="0.25">
      <c r="A124" s="72" t="s">
        <v>80</v>
      </c>
      <c r="E124" s="273"/>
      <c r="H124" s="335" t="s">
        <v>165</v>
      </c>
      <c r="I124" s="335"/>
      <c r="J124" s="331" t="s">
        <v>15</v>
      </c>
      <c r="K124" s="331"/>
      <c r="N124" t="s">
        <v>166</v>
      </c>
    </row>
    <row r="125" spans="1:23" x14ac:dyDescent="0.25">
      <c r="D125" s="266" t="s">
        <v>41</v>
      </c>
      <c r="E125" s="273" t="str">
        <f t="shared" si="47"/>
        <v>Aufg: 5c, 9c, 11</v>
      </c>
      <c r="F125" s="268" t="e">
        <f t="shared" ref="F125:F127" si="49">J125/($A$102*I125)</f>
        <v>#VALUE!</v>
      </c>
      <c r="I125" s="12">
        <f>L103+U103+W103</f>
        <v>3</v>
      </c>
      <c r="J125" s="12" t="e">
        <f>L104+U104+W104</f>
        <v>#VALUE!</v>
      </c>
      <c r="K125" s="12"/>
      <c r="N125" t="s">
        <v>175</v>
      </c>
    </row>
    <row r="126" spans="1:23" x14ac:dyDescent="0.25">
      <c r="D126" s="266" t="s">
        <v>42</v>
      </c>
      <c r="E126" s="273" t="str">
        <f t="shared" si="47"/>
        <v>Aufg: 5c</v>
      </c>
      <c r="F126" s="268" t="e">
        <f t="shared" si="49"/>
        <v>#VALUE!</v>
      </c>
      <c r="I126" s="12">
        <f>L103</f>
        <v>1</v>
      </c>
      <c r="J126" t="str">
        <f>L104</f>
        <v/>
      </c>
      <c r="K126" s="12"/>
      <c r="N126" t="s">
        <v>106</v>
      </c>
    </row>
    <row r="127" spans="1:23" x14ac:dyDescent="0.25">
      <c r="D127" s="266" t="s">
        <v>44</v>
      </c>
      <c r="E127" s="273" t="str">
        <f t="shared" si="47"/>
        <v>Aufg: 8c, 9b, 6a, 6b</v>
      </c>
      <c r="F127" s="268" t="e">
        <f t="shared" si="49"/>
        <v>#VALUE!</v>
      </c>
      <c r="I127" s="12">
        <f>R103+T103+M103+N103</f>
        <v>4</v>
      </c>
      <c r="J127" t="e">
        <f>R104+T104+M104+N104</f>
        <v>#VALUE!</v>
      </c>
      <c r="K127" s="12"/>
      <c r="N127" t="s">
        <v>176</v>
      </c>
    </row>
    <row r="132" spans="8:12" x14ac:dyDescent="0.25">
      <c r="H132" s="70"/>
      <c r="J132" s="70"/>
      <c r="L132" s="70"/>
    </row>
  </sheetData>
  <mergeCells count="21">
    <mergeCell ref="V99:W99"/>
    <mergeCell ref="B99:H99"/>
    <mergeCell ref="J99:L99"/>
    <mergeCell ref="M99:N99"/>
    <mergeCell ref="O99:P99"/>
    <mergeCell ref="Q99:R99"/>
    <mergeCell ref="S99:U99"/>
    <mergeCell ref="B109:H109"/>
    <mergeCell ref="M109:N109"/>
    <mergeCell ref="H124:I124"/>
    <mergeCell ref="H118:I118"/>
    <mergeCell ref="J118:K118"/>
    <mergeCell ref="B111:K111"/>
    <mergeCell ref="L111:N111"/>
    <mergeCell ref="V109:W109"/>
    <mergeCell ref="I109:K109"/>
    <mergeCell ref="Q109:S109"/>
    <mergeCell ref="T109:U109"/>
    <mergeCell ref="J124:K124"/>
    <mergeCell ref="O111:S111"/>
    <mergeCell ref="T111:W111"/>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Klasse</vt:lpstr>
      <vt:lpstr>Diagramme Klasse</vt:lpstr>
      <vt:lpstr>Meldedaten</vt:lpstr>
      <vt:lpstr>Anleitung</vt:lpstr>
      <vt:lpstr>Dat K</vt:lpstr>
      <vt:lpstr>Klasse!Druckbereich</vt:lpstr>
      <vt:lpstr>Meldedaten!Druckbereich</vt:lpstr>
      <vt:lpstr>Meldedaten!Drucktitel</vt:lpstr>
    </vt:vector>
  </TitlesOfParts>
  <Company>Landesinstitut für Schulqualität und Lehrerbildung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Schoebbel, Christiane</cp:lastModifiedBy>
  <cp:lastPrinted>2018-05-02T09:05:55Z</cp:lastPrinted>
  <dcterms:created xsi:type="dcterms:W3CDTF">2017-03-13T07:48:10Z</dcterms:created>
  <dcterms:modified xsi:type="dcterms:W3CDTF">2020-09-16T06:51:14Z</dcterms:modified>
</cp:coreProperties>
</file>