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8915" windowHeight="12015" activeTab="4"/>
  </bookViews>
  <sheets>
    <sheet name="Klasse" sheetId="1" r:id="rId1"/>
    <sheet name="Diagramme Klasse" sheetId="6" r:id="rId2"/>
    <sheet name="Meldedaten" sheetId="9" r:id="rId3"/>
    <sheet name="Diagramme Schule" sheetId="8" r:id="rId4"/>
    <sheet name="Anleitung" sheetId="10" r:id="rId5"/>
    <sheet name="Datenquelle" sheetId="2" state="hidden" r:id="rId6"/>
  </sheets>
  <definedNames>
    <definedName name="_xlnm.Print_Area" localSheetId="2">Meldedaten!$A$4:$C$51</definedName>
    <definedName name="_xlnm.Print_Titles" localSheetId="2">Meldedaten!$4:$5</definedName>
  </definedNames>
  <calcPr calcId="145621"/>
</workbook>
</file>

<file path=xl/calcChain.xml><?xml version="1.0" encoding="utf-8"?>
<calcChain xmlns="http://schemas.openxmlformats.org/spreadsheetml/2006/main">
  <c r="E10" i="9" l="1"/>
  <c r="E11" i="9"/>
  <c r="E12" i="9"/>
  <c r="E13" i="9"/>
  <c r="E14" i="9"/>
  <c r="E15" i="9"/>
  <c r="C17" i="9"/>
  <c r="C16" i="9"/>
  <c r="C15" i="9"/>
  <c r="C14" i="9"/>
  <c r="C13" i="9"/>
  <c r="C12" i="9"/>
  <c r="C11" i="9"/>
  <c r="C10" i="9"/>
  <c r="C9" i="9"/>
  <c r="D88" i="2" l="1"/>
  <c r="E88" i="2"/>
  <c r="G88" i="2"/>
  <c r="H88" i="2"/>
  <c r="J88" i="2"/>
  <c r="K88" i="2"/>
  <c r="L88" i="2"/>
  <c r="C88" i="2"/>
  <c r="D77" i="2"/>
  <c r="E77" i="2"/>
  <c r="F77" i="2"/>
  <c r="G77" i="2"/>
  <c r="H77" i="2"/>
  <c r="I77" i="2"/>
  <c r="J77" i="2"/>
  <c r="K77" i="2"/>
  <c r="M77" i="2"/>
  <c r="N77" i="2"/>
  <c r="O77" i="2"/>
  <c r="P77" i="2"/>
  <c r="R77" i="2"/>
  <c r="S77" i="2"/>
  <c r="T77" i="2"/>
  <c r="U77" i="2"/>
  <c r="V77" i="2"/>
  <c r="W77" i="2"/>
  <c r="Y77" i="2"/>
  <c r="Z77" i="2" s="1"/>
  <c r="C77" i="2"/>
  <c r="D67" i="2"/>
  <c r="E67" i="2"/>
  <c r="F67" i="2"/>
  <c r="G67" i="2"/>
  <c r="H67" i="2"/>
  <c r="I67" i="2"/>
  <c r="K67" i="2"/>
  <c r="L67" i="2"/>
  <c r="M67" i="2"/>
  <c r="N67" i="2"/>
  <c r="O67" i="2"/>
  <c r="P67" i="2"/>
  <c r="Q67" i="2"/>
  <c r="R67" i="2"/>
  <c r="S67" i="2"/>
  <c r="T67" i="2"/>
  <c r="V67" i="2"/>
  <c r="W67" i="2"/>
  <c r="X67" i="2"/>
  <c r="C67" i="2"/>
  <c r="J67" i="2" l="1"/>
  <c r="F88" i="2"/>
  <c r="M88" i="2"/>
  <c r="I88" i="2"/>
  <c r="Y67" i="2"/>
  <c r="X77" i="2"/>
  <c r="Q77" i="2"/>
  <c r="L77" i="2"/>
  <c r="U67" i="2"/>
  <c r="C46" i="9"/>
  <c r="C25" i="9"/>
  <c r="C8" i="9"/>
  <c r="X11" i="1" l="1"/>
  <c r="X12" i="1"/>
  <c r="Y12" i="1" s="1"/>
  <c r="X13" i="1"/>
  <c r="Y13" i="1" s="1"/>
  <c r="X14" i="1"/>
  <c r="X15" i="1"/>
  <c r="X16" i="1"/>
  <c r="X17" i="1"/>
  <c r="X18" i="1"/>
  <c r="X19" i="1"/>
  <c r="X20" i="1"/>
  <c r="X21" i="1"/>
  <c r="X22" i="1"/>
  <c r="X23" i="1"/>
  <c r="X24" i="1"/>
  <c r="X25" i="1"/>
  <c r="X26" i="1"/>
  <c r="X27" i="1"/>
  <c r="X28" i="1"/>
  <c r="X29" i="1"/>
  <c r="X30" i="1"/>
  <c r="X31" i="1"/>
  <c r="X32" i="1"/>
  <c r="X33" i="1"/>
  <c r="X34" i="1"/>
  <c r="X35" i="1"/>
  <c r="X36" i="1"/>
  <c r="Y36" i="1" s="1"/>
  <c r="X37" i="1"/>
  <c r="Y37" i="1" s="1"/>
  <c r="X38" i="1"/>
  <c r="X39" i="1"/>
  <c r="Y14" i="1"/>
  <c r="Y15" i="1"/>
  <c r="Y16" i="1"/>
  <c r="Y17" i="1"/>
  <c r="Y18" i="1"/>
  <c r="Y19" i="1"/>
  <c r="Y20" i="1"/>
  <c r="Y21" i="1"/>
  <c r="Y22" i="1"/>
  <c r="Y23" i="1"/>
  <c r="Y24" i="1"/>
  <c r="Y25" i="1"/>
  <c r="Y26" i="1"/>
  <c r="Y27" i="1"/>
  <c r="Y28" i="1"/>
  <c r="Y29" i="1"/>
  <c r="Y30" i="1"/>
  <c r="Y31" i="1"/>
  <c r="Y32" i="1"/>
  <c r="Y33" i="1"/>
  <c r="Y34" i="1"/>
  <c r="Y35" i="1"/>
  <c r="Y38" i="1"/>
  <c r="Y39" i="1"/>
  <c r="K79" i="6" l="1"/>
  <c r="K42" i="6"/>
  <c r="K1" i="6"/>
  <c r="Y11" i="1" l="1"/>
  <c r="X10" i="1" l="1"/>
  <c r="Y10" i="1" s="1"/>
  <c r="E40" i="1" l="1"/>
  <c r="E27" i="9" s="1"/>
  <c r="C27" i="9" s="1"/>
  <c r="C62" i="2" s="1"/>
  <c r="F40" i="1"/>
  <c r="E28" i="9" s="1"/>
  <c r="C28" i="9" s="1"/>
  <c r="D62" i="2" s="1"/>
  <c r="G40" i="1"/>
  <c r="E29" i="9" s="1"/>
  <c r="C29" i="9" s="1"/>
  <c r="E62" i="2" s="1"/>
  <c r="H40" i="1"/>
  <c r="E30" i="9" s="1"/>
  <c r="C30" i="9" s="1"/>
  <c r="F62" i="2" s="1"/>
  <c r="I40" i="1"/>
  <c r="E31" i="9" s="1"/>
  <c r="C31" i="9" s="1"/>
  <c r="G62" i="2" s="1"/>
  <c r="J40" i="1"/>
  <c r="E32" i="9" s="1"/>
  <c r="C32" i="9" s="1"/>
  <c r="H62" i="2" s="1"/>
  <c r="K40" i="1"/>
  <c r="E33" i="9" s="1"/>
  <c r="C33" i="9" s="1"/>
  <c r="I62" i="2" s="1"/>
  <c r="L40" i="1"/>
  <c r="E34" i="9" s="1"/>
  <c r="C34" i="9" s="1"/>
  <c r="J62" i="2" s="1"/>
  <c r="M40" i="1"/>
  <c r="E35" i="9" s="1"/>
  <c r="C35" i="9" s="1"/>
  <c r="K62" i="2" s="1"/>
  <c r="N40" i="1"/>
  <c r="E36" i="9" s="1"/>
  <c r="C36" i="9" s="1"/>
  <c r="L62" i="2" s="1"/>
  <c r="O40" i="1"/>
  <c r="E37" i="9" s="1"/>
  <c r="C37" i="9" s="1"/>
  <c r="M62" i="2" s="1"/>
  <c r="P40" i="1"/>
  <c r="E38" i="9" s="1"/>
  <c r="C38" i="9" s="1"/>
  <c r="N62" i="2" s="1"/>
  <c r="Q40" i="1"/>
  <c r="E39" i="9" s="1"/>
  <c r="C39" i="9" s="1"/>
  <c r="O62" i="2" s="1"/>
  <c r="R40" i="1"/>
  <c r="E40" i="9" s="1"/>
  <c r="C40" i="9" s="1"/>
  <c r="P62" i="2" s="1"/>
  <c r="S40" i="1"/>
  <c r="E41" i="9" s="1"/>
  <c r="C41" i="9" s="1"/>
  <c r="Q62" i="2" s="1"/>
  <c r="T40" i="1"/>
  <c r="E42" i="9" s="1"/>
  <c r="C42" i="9" s="1"/>
  <c r="R62" i="2" s="1"/>
  <c r="U40" i="1"/>
  <c r="E43" i="9" s="1"/>
  <c r="C43" i="9" s="1"/>
  <c r="S62" i="2" s="1"/>
  <c r="V40" i="1"/>
  <c r="E44" i="9" s="1"/>
  <c r="C44" i="9" s="1"/>
  <c r="T62" i="2" s="1"/>
  <c r="W40" i="1"/>
  <c r="E45" i="9" s="1"/>
  <c r="C45" i="9" s="1"/>
  <c r="U62" i="2" s="1"/>
  <c r="D40" i="1"/>
  <c r="E26" i="9" s="1"/>
  <c r="C26" i="9" s="1"/>
  <c r="B62" i="2" s="1"/>
  <c r="V45" i="1"/>
  <c r="U45" i="1"/>
  <c r="T45" i="1"/>
  <c r="S45" i="1"/>
  <c r="R45" i="1"/>
  <c r="Q45" i="1"/>
  <c r="X8" i="1"/>
  <c r="C79" i="2" l="1"/>
  <c r="C69" i="2"/>
  <c r="U79" i="2"/>
  <c r="E90" i="2"/>
  <c r="W69" i="2"/>
  <c r="J79" i="2"/>
  <c r="K90" i="2"/>
  <c r="P69" i="2"/>
  <c r="S79" i="2"/>
  <c r="L69" i="2"/>
  <c r="G79" i="2"/>
  <c r="G69" i="2"/>
  <c r="W79" i="2"/>
  <c r="T69" i="2"/>
  <c r="P79" i="2"/>
  <c r="R69" i="2"/>
  <c r="O79" i="2"/>
  <c r="O69" i="2"/>
  <c r="J90" i="2"/>
  <c r="I69" i="2"/>
  <c r="R79" i="2"/>
  <c r="F79" i="2"/>
  <c r="F69" i="2"/>
  <c r="H90" i="2"/>
  <c r="X69" i="2"/>
  <c r="Y79" i="2"/>
  <c r="Q69" i="2"/>
  <c r="T79" i="2"/>
  <c r="N69" i="2"/>
  <c r="I79" i="2"/>
  <c r="G90" i="2"/>
  <c r="M79" i="2"/>
  <c r="H69" i="2"/>
  <c r="E79" i="2"/>
  <c r="E69" i="2"/>
  <c r="S69" i="2"/>
  <c r="L90" i="2"/>
  <c r="V79" i="2"/>
  <c r="V69" i="2"/>
  <c r="D90" i="2"/>
  <c r="K79" i="2"/>
  <c r="M69" i="2"/>
  <c r="N79" i="2"/>
  <c r="C90" i="2"/>
  <c r="K69" i="2"/>
  <c r="H79" i="2"/>
  <c r="D79" i="2"/>
  <c r="D69" i="2"/>
  <c r="F35" i="2"/>
  <c r="E35" i="2"/>
  <c r="G35" i="2"/>
  <c r="D35" i="2"/>
  <c r="C25" i="2"/>
  <c r="W35" i="2"/>
  <c r="H47" i="2"/>
  <c r="L47" i="2"/>
  <c r="E47" i="2"/>
  <c r="P35" i="2"/>
  <c r="T35" i="2"/>
  <c r="V25" i="2"/>
  <c r="J35" i="2"/>
  <c r="J47" i="2"/>
  <c r="N25" i="2"/>
  <c r="C47" i="2"/>
  <c r="J18" i="2"/>
  <c r="R35" i="2"/>
  <c r="M35" i="2"/>
  <c r="H35" i="2"/>
  <c r="U18" i="2"/>
  <c r="S18" i="2"/>
  <c r="P18" i="2"/>
  <c r="N18" i="2"/>
  <c r="L18" i="2"/>
  <c r="I18" i="2"/>
  <c r="F18" i="2"/>
  <c r="D18" i="2"/>
  <c r="G25" i="2"/>
  <c r="E25" i="2"/>
  <c r="I25" i="2"/>
  <c r="L25" i="2"/>
  <c r="O25" i="2"/>
  <c r="Q25" i="2"/>
  <c r="T25" i="2"/>
  <c r="W25" i="2"/>
  <c r="C35" i="2"/>
  <c r="I35" i="2"/>
  <c r="K35" i="2"/>
  <c r="S35" i="2"/>
  <c r="U35" i="2"/>
  <c r="D47" i="2"/>
  <c r="G47" i="2"/>
  <c r="I47" i="2" s="1"/>
  <c r="K47" i="2"/>
  <c r="B18" i="2"/>
  <c r="T18" i="2"/>
  <c r="R18" i="2"/>
  <c r="O18" i="2"/>
  <c r="M18" i="2"/>
  <c r="G18" i="2"/>
  <c r="E18" i="2"/>
  <c r="C18" i="2"/>
  <c r="F25" i="2"/>
  <c r="D25" i="2"/>
  <c r="K25" i="2"/>
  <c r="P25" i="2"/>
  <c r="S25" i="2"/>
  <c r="X25" i="2"/>
  <c r="V35" i="2"/>
  <c r="Y35" i="2"/>
  <c r="Z35" i="2" s="1"/>
  <c r="Q18" i="2"/>
  <c r="R25" i="2"/>
  <c r="O35" i="2"/>
  <c r="K18" i="2"/>
  <c r="M25" i="2"/>
  <c r="N35" i="2"/>
  <c r="H25" i="2"/>
  <c r="H18" i="2"/>
  <c r="N3" i="1"/>
  <c r="E7" i="9" s="1"/>
  <c r="C7" i="9" s="1"/>
  <c r="H58" i="2" s="1"/>
  <c r="T63" i="2" s="1"/>
  <c r="U44" i="1"/>
  <c r="E22" i="9" s="1"/>
  <c r="C22" i="9" s="1"/>
  <c r="S44" i="1"/>
  <c r="E20" i="9" s="1"/>
  <c r="C20" i="9" s="1"/>
  <c r="Q44" i="1"/>
  <c r="E18" i="9" s="1"/>
  <c r="C18" i="9" s="1"/>
  <c r="V44" i="1"/>
  <c r="E23" i="9" s="1"/>
  <c r="C23" i="9" s="1"/>
  <c r="T44" i="1"/>
  <c r="E21" i="9" s="1"/>
  <c r="C21" i="9" s="1"/>
  <c r="R44" i="1"/>
  <c r="E19" i="9" s="1"/>
  <c r="C19" i="9" s="1"/>
  <c r="A3" i="9" l="1"/>
  <c r="G63" i="2"/>
  <c r="N80" i="2"/>
  <c r="K80" i="2"/>
  <c r="V80" i="2"/>
  <c r="D63" i="2"/>
  <c r="M80" i="2"/>
  <c r="Q79" i="2"/>
  <c r="Q80" i="2" s="1"/>
  <c r="N70" i="2"/>
  <c r="Z79" i="2"/>
  <c r="Z80" i="2" s="1"/>
  <c r="Y80" i="2"/>
  <c r="F70" i="2"/>
  <c r="I70" i="2"/>
  <c r="O80" i="2"/>
  <c r="T70" i="2"/>
  <c r="G70" i="2"/>
  <c r="S80" i="2"/>
  <c r="J80" i="2"/>
  <c r="U80" i="2"/>
  <c r="C63" i="2"/>
  <c r="H80" i="2"/>
  <c r="K63" i="2"/>
  <c r="D91" i="2"/>
  <c r="L91" i="2"/>
  <c r="E80" i="2"/>
  <c r="L63" i="2"/>
  <c r="P63" i="2"/>
  <c r="X70" i="2"/>
  <c r="F80" i="2"/>
  <c r="M63" i="2"/>
  <c r="Q63" i="2"/>
  <c r="U63" i="2"/>
  <c r="G80" i="2"/>
  <c r="N63" i="2"/>
  <c r="R63" i="2"/>
  <c r="C70" i="2"/>
  <c r="D70" i="2"/>
  <c r="K70" i="2"/>
  <c r="M70" i="2"/>
  <c r="V70" i="2"/>
  <c r="S70" i="2"/>
  <c r="H70" i="2"/>
  <c r="I90" i="2"/>
  <c r="I91" i="2" s="1"/>
  <c r="L95" i="2" s="1"/>
  <c r="G91" i="2"/>
  <c r="T80" i="2"/>
  <c r="H91" i="2"/>
  <c r="I63" i="2"/>
  <c r="J91" i="2"/>
  <c r="M90" i="2"/>
  <c r="M91" i="2" s="1"/>
  <c r="L96" i="2" s="1"/>
  <c r="R70" i="2"/>
  <c r="W80" i="2"/>
  <c r="L70" i="2"/>
  <c r="P70" i="2"/>
  <c r="W70" i="2"/>
  <c r="C80" i="2"/>
  <c r="F47" i="2"/>
  <c r="C91" i="2"/>
  <c r="F90" i="2"/>
  <c r="F91" i="2" s="1"/>
  <c r="L94" i="2" s="1"/>
  <c r="O63" i="2"/>
  <c r="S63" i="2"/>
  <c r="E70" i="2"/>
  <c r="H63" i="2"/>
  <c r="I80" i="2"/>
  <c r="Q70" i="2"/>
  <c r="E63" i="2"/>
  <c r="X79" i="2"/>
  <c r="X80" i="2" s="1"/>
  <c r="R80" i="2"/>
  <c r="O70" i="2"/>
  <c r="P80" i="2"/>
  <c r="F63" i="2"/>
  <c r="J63" i="2"/>
  <c r="K91" i="2"/>
  <c r="E91" i="2"/>
  <c r="B63" i="2"/>
  <c r="J69" i="2"/>
  <c r="J70" i="2" s="1"/>
  <c r="D72" i="2" s="1"/>
  <c r="D80" i="2"/>
  <c r="L79" i="2"/>
  <c r="L80" i="2" s="1"/>
  <c r="J82" i="2" s="1"/>
  <c r="U69" i="2"/>
  <c r="Y69" i="2"/>
  <c r="J83" i="2"/>
  <c r="M47" i="2"/>
  <c r="M48" i="2" s="1"/>
  <c r="L53" i="2" s="1"/>
  <c r="W45" i="1"/>
  <c r="W44" i="1"/>
  <c r="X35" i="2"/>
  <c r="X36" i="2" s="1"/>
  <c r="Y25" i="2"/>
  <c r="Y26" i="2" s="1"/>
  <c r="D30" i="2" s="1"/>
  <c r="L35" i="2"/>
  <c r="L36" i="2" s="1"/>
  <c r="J38" i="2" s="1"/>
  <c r="Q35" i="2"/>
  <c r="Q36" i="2" s="1"/>
  <c r="J39" i="2" s="1"/>
  <c r="J25" i="2"/>
  <c r="J26" i="2" s="1"/>
  <c r="D28" i="2" s="1"/>
  <c r="U25" i="2"/>
  <c r="U26" i="2" s="1"/>
  <c r="D29" i="2" s="1"/>
  <c r="E41" i="1"/>
  <c r="I48" i="2"/>
  <c r="L52" i="2" s="1"/>
  <c r="F48" i="2"/>
  <c r="L51" i="2" s="1"/>
  <c r="Z36" i="2"/>
  <c r="G41" i="1"/>
  <c r="I41" i="1"/>
  <c r="K41" i="1"/>
  <c r="M41" i="1"/>
  <c r="O41" i="1"/>
  <c r="Q41" i="1"/>
  <c r="S41" i="1"/>
  <c r="U41" i="1"/>
  <c r="W41" i="1"/>
  <c r="T41" i="1"/>
  <c r="D41" i="1"/>
  <c r="F41" i="1"/>
  <c r="H41" i="1"/>
  <c r="J41" i="1"/>
  <c r="L41" i="1"/>
  <c r="N41" i="1"/>
  <c r="P41" i="1"/>
  <c r="R41" i="1"/>
  <c r="V41" i="1"/>
  <c r="Y70" i="2" l="1"/>
  <c r="D74" i="2" s="1"/>
  <c r="U70" i="2"/>
  <c r="D73" i="2" s="1"/>
  <c r="J84" i="2"/>
  <c r="J85" i="2"/>
  <c r="H48" i="2"/>
  <c r="T19" i="2"/>
  <c r="Y36" i="2"/>
  <c r="X26" i="2"/>
  <c r="S36" i="2"/>
  <c r="J19" i="2"/>
  <c r="L26" i="2"/>
  <c r="G36" i="2"/>
  <c r="G26" i="2"/>
  <c r="F19" i="2"/>
  <c r="C36" i="2"/>
  <c r="B19" i="2"/>
  <c r="C26" i="2"/>
  <c r="W36" i="2"/>
  <c r="T26" i="2"/>
  <c r="U19" i="2"/>
  <c r="P36" i="2"/>
  <c r="Q19" i="2"/>
  <c r="R26" i="2"/>
  <c r="R36" i="2"/>
  <c r="I26" i="2"/>
  <c r="I19" i="2"/>
  <c r="F26" i="2"/>
  <c r="F36" i="2"/>
  <c r="E19" i="2"/>
  <c r="Q26" i="2"/>
  <c r="P19" i="2"/>
  <c r="T36" i="2"/>
  <c r="N26" i="2"/>
  <c r="L19" i="2"/>
  <c r="I36" i="2"/>
  <c r="G48" i="2"/>
  <c r="H26" i="2"/>
  <c r="H19" i="2"/>
  <c r="M36" i="2"/>
  <c r="E36" i="2"/>
  <c r="E26" i="2"/>
  <c r="D19" i="2"/>
  <c r="U36" i="2"/>
  <c r="W26" i="2"/>
  <c r="R19" i="2"/>
  <c r="E48" i="2"/>
  <c r="S26" i="2"/>
  <c r="S19" i="2"/>
  <c r="L48" i="2"/>
  <c r="V36" i="2"/>
  <c r="D48" i="2"/>
  <c r="K36" i="2"/>
  <c r="V26" i="2"/>
  <c r="O19" i="2"/>
  <c r="N36" i="2"/>
  <c r="M26" i="2"/>
  <c r="K19" i="2"/>
  <c r="C48" i="2"/>
  <c r="K26" i="2"/>
  <c r="H36" i="2"/>
  <c r="G19" i="2"/>
  <c r="J40" i="2"/>
  <c r="J41" i="2"/>
  <c r="D26" i="2"/>
  <c r="C19" i="2"/>
  <c r="D36" i="2"/>
  <c r="K48" i="2"/>
  <c r="J36" i="2"/>
  <c r="P26" i="2"/>
  <c r="N19" i="2"/>
  <c r="O36" i="2"/>
  <c r="M19" i="2"/>
  <c r="J48" i="2"/>
  <c r="O26" i="2"/>
</calcChain>
</file>

<file path=xl/sharedStrings.xml><?xml version="1.0" encoding="utf-8"?>
<sst xmlns="http://schemas.openxmlformats.org/spreadsheetml/2006/main" count="286" uniqueCount="128">
  <si>
    <t xml:space="preserve">Klasse: </t>
  </si>
  <si>
    <t>GM</t>
  </si>
  <si>
    <t>ZO</t>
  </si>
  <si>
    <t>DHW</t>
  </si>
  <si>
    <t>1a</t>
  </si>
  <si>
    <t>1b</t>
  </si>
  <si>
    <t>1c</t>
  </si>
  <si>
    <t>1d</t>
  </si>
  <si>
    <t>Aufgabe</t>
  </si>
  <si>
    <t>I</t>
  </si>
  <si>
    <t>II</t>
  </si>
  <si>
    <t>III</t>
  </si>
  <si>
    <t>Nr.</t>
  </si>
  <si>
    <t>Name</t>
  </si>
  <si>
    <t>Bitte tragen Sie die erreichten Punkte in die Tabelle ein. Bitte verwenden Sie keine Striche.</t>
  </si>
  <si>
    <t>erreichte BE</t>
  </si>
  <si>
    <t>Erfüllungsprozentsätze</t>
  </si>
  <si>
    <t>Zahlen und Operationen (ZO)</t>
  </si>
  <si>
    <t>Note</t>
  </si>
  <si>
    <t>Mittelwert</t>
  </si>
  <si>
    <t>Größen und Messen (GM)</t>
  </si>
  <si>
    <t>Anzahl Note ZKA</t>
  </si>
  <si>
    <t>Daten, Häufigkeit und Wahrscheinlichkeit (DHW)</t>
  </si>
  <si>
    <t>Anzahl Note Halbjahr</t>
  </si>
  <si>
    <t>Raum und Form (RF)</t>
  </si>
  <si>
    <t>Zentrale Klassenarbeit Schuljahrgang 4 - Mathematik (23.05.2017)</t>
  </si>
  <si>
    <t>RF</t>
  </si>
  <si>
    <t>4a</t>
  </si>
  <si>
    <t>4b</t>
  </si>
  <si>
    <t>8a</t>
  </si>
  <si>
    <t>8b</t>
  </si>
  <si>
    <t>Anzahl der Teilnehmer:</t>
  </si>
  <si>
    <t>1e</t>
  </si>
  <si>
    <t>Kompetenzbereiche (KB):</t>
  </si>
  <si>
    <t>erreichbare BE</t>
  </si>
  <si>
    <t>EFP</t>
  </si>
  <si>
    <t>Anforderungsbereiche</t>
  </si>
  <si>
    <t>AFB I</t>
  </si>
  <si>
    <t>AFB II</t>
  </si>
  <si>
    <t>AFB III</t>
  </si>
  <si>
    <t>erreichte Punkte</t>
  </si>
  <si>
    <t>Erfüllungsprozente</t>
  </si>
  <si>
    <t>Kompetenzbereiche</t>
  </si>
  <si>
    <t>Problemlösen</t>
  </si>
  <si>
    <t>Kommunizieren und Argumentieren</t>
  </si>
  <si>
    <t>Kommunizieren 
und Argumentieren</t>
  </si>
  <si>
    <t>Modellieren</t>
  </si>
  <si>
    <t>Aufg. 5, 8b, 11</t>
  </si>
  <si>
    <t>Aufg. 6, 13</t>
  </si>
  <si>
    <t>Aufg. 7, 8a, 12</t>
  </si>
  <si>
    <t>Zentrale Klassenarbeit Schuljahrgang 4 - Mathematik - 2017</t>
  </si>
  <si>
    <t>Zahlen und
Operationen</t>
  </si>
  <si>
    <t>Raum und
Form</t>
  </si>
  <si>
    <t>Größen und
Messen</t>
  </si>
  <si>
    <t>Daten, Häufigkeit und 
Wahrscheinlichkeit</t>
  </si>
  <si>
    <t>Zusammenstellung der rückmelderelevanten Daten</t>
  </si>
  <si>
    <t>Rückmeldedaten</t>
  </si>
  <si>
    <t>ê</t>
  </si>
  <si>
    <t>Hinweise durch die Lehrkräfte*</t>
  </si>
  <si>
    <t>Notenschlüssel</t>
  </si>
  <si>
    <t>ab BE</t>
  </si>
  <si>
    <t>Daten für das Klassendiagramm</t>
  </si>
  <si>
    <t>Daten für das Schuldiagramm</t>
  </si>
  <si>
    <t>Anforderungsbereich I (AFB I)</t>
  </si>
  <si>
    <t>Anforderungsbereich II (AFB II)</t>
  </si>
  <si>
    <t>Anforderungsbereich III (AFB III)</t>
  </si>
  <si>
    <t>Anforderungsbereich</t>
  </si>
  <si>
    <t>Kompetenzbereich</t>
  </si>
  <si>
    <t>Legende</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</si>
  <si>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</si>
  <si>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</si>
  <si>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</si>
  <si>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1.</t>
  </si>
  <si>
    <t>Allgemeine Angaben</t>
  </si>
  <si>
    <t>diese Kl.</t>
  </si>
  <si>
    <t>2.</t>
  </si>
  <si>
    <t>3.</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</si>
  <si>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</si>
  <si>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</si>
  <si>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</si>
  <si>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t>Aufgabe 1a</t>
  </si>
  <si>
    <t>Aufgabe 1b</t>
  </si>
  <si>
    <t>Aufgabe 1c</t>
  </si>
  <si>
    <t>Aufgabe 1d</t>
  </si>
  <si>
    <t>Aufgabe 1e</t>
  </si>
  <si>
    <t>Aufgabe 2</t>
  </si>
  <si>
    <t>Aufgabe 3</t>
  </si>
  <si>
    <t>Aufgabe 4a</t>
  </si>
  <si>
    <t>Aufgabe 4b</t>
  </si>
  <si>
    <t>Aufgabe 5</t>
  </si>
  <si>
    <t>Aufgabe 6</t>
  </si>
  <si>
    <t>Aufgabe 7</t>
  </si>
  <si>
    <t>Aufgabe 8a</t>
  </si>
  <si>
    <t>Aufgabe 8b</t>
  </si>
  <si>
    <t>Aufgabe 9</t>
  </si>
  <si>
    <t>Aufgabe 10</t>
  </si>
  <si>
    <t>Aufgabe 11</t>
  </si>
  <si>
    <t>Aufgabe 12</t>
  </si>
  <si>
    <t>Aufgabe 13</t>
  </si>
  <si>
    <t>Aufgabe 14</t>
  </si>
  <si>
    <t>Anzahl der Teilnehmer der Schule</t>
  </si>
  <si>
    <r>
      <t xml:space="preserve">erreichte BE in den Aufgaben
</t>
    </r>
    <r>
      <rPr>
        <b/>
        <sz val="9"/>
        <color theme="1"/>
        <rFont val="Calibri"/>
        <family val="2"/>
        <scheme val="minor"/>
      </rPr>
      <t>(Einzutragen ist jeweils die Summe der erreichten Bewertungseinheiten der Schule bei den Aufgaben)</t>
    </r>
  </si>
  <si>
    <t>Teilnehmer der Schule</t>
  </si>
  <si>
    <t>prozessbezogene Teilkompetenzen</t>
  </si>
  <si>
    <t>HJ-Note</t>
  </si>
  <si>
    <t>Note ZKA</t>
  </si>
  <si>
    <t>Klasse</t>
  </si>
  <si>
    <t>Schulergebnis</t>
  </si>
  <si>
    <t>Anzahl der erteilten Halbjahresnoten für an der ZKA teilnehmende Schüler</t>
  </si>
  <si>
    <t>Halbjahresnote 1</t>
  </si>
  <si>
    <t>Halbjahresnote 2</t>
  </si>
  <si>
    <t>Halbjahresnote 3</t>
  </si>
  <si>
    <t>Halbjahresnote 4</t>
  </si>
  <si>
    <t>Halbjahresnote 5</t>
  </si>
  <si>
    <t>Halbjahresnote 6</t>
  </si>
  <si>
    <t>Anzahl der erteilten Noten in der ZKA</t>
  </si>
  <si>
    <t>Klassenarbeitsnote 1</t>
  </si>
  <si>
    <t>Klassenarbeitsnote 2</t>
  </si>
  <si>
    <t>Klassenarbeitsnote 3</t>
  </si>
  <si>
    <t>Klassenarbeitsnote 4</t>
  </si>
  <si>
    <t>Klassenarbeitsnote 5</t>
  </si>
  <si>
    <t>Klassenarbeitsnote 6</t>
  </si>
  <si>
    <t>4.</t>
  </si>
  <si>
    <t>5.</t>
  </si>
  <si>
    <t>Kl. II</t>
  </si>
  <si>
    <t>Kl. III</t>
  </si>
  <si>
    <t>Kl. IV</t>
  </si>
  <si>
    <t>Kl. 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</si>
</sst>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1"/>
      <color theme="1"/>
      <name val="Arial"/>
      <family val="2"/>
    </font>
    <font>
      <b/>
      <sz val="16"/>
      <color theme="1"/>
      <name val="Arial"/>
      <family val="2"/>
    </font>
    <font>
      <sz val="11"/>
      <color theme="1"/>
      <name val="Arial"/>
      <family val="2"/>
    </font>
    <font>
      <sz val="10"/>
      <color theme="1"/>
      <name val="Arial"/>
      <family val="2"/>
    </font>
    <font>
      <b/>
      <sz val="10"/>
      <color theme="1"/>
      <name val="Arial"/>
      <family val="2"/>
    </font>
    <font>
      <sz val="10"/>
      <color theme="1"/>
      <name val="Calibri"/>
      <family val="2"/>
      <scheme val="minor"/>
    </font>
    <font>
      <sz val="10"/>
      <name val="Arial"/>
      <family val="2"/>
    </font>
    <font>
      <sz val="14"/>
      <color theme="1"/>
      <name val="Arial"/>
      <family val="2"/>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color rgb="FFFF0000"/>
      <name val="Calibri"/>
      <family val="2"/>
      <scheme val="minor"/>
    </font>
    <font>
      <sz val="9"/>
      <color theme="1"/>
      <name val="Calibri"/>
      <family val="2"/>
      <scheme val="minor"/>
    </font>
    <font>
      <b/>
      <sz val="12"/>
      <name val="Calibri"/>
      <family val="2"/>
      <scheme val="minor"/>
    </font>
    <font>
      <b/>
      <sz val="9"/>
      <color theme="1"/>
      <name val="Calibri"/>
      <family val="2"/>
      <scheme val="minor"/>
    </font>
    <font>
      <b/>
      <sz val="16"/>
      <color rgb="FFFF0000"/>
      <name val="Calibri"/>
      <family val="2"/>
      <scheme val="minor"/>
    </font>
    <font>
      <sz val="10"/>
      <name val="Wingdings"/>
      <charset val="2"/>
    </font>
    <font>
      <sz val="11"/>
      <name val="Calibri"/>
      <family val="2"/>
      <scheme val="minor"/>
    </font>
    <font>
      <sz val="11"/>
      <color theme="1"/>
      <name val="Wingdings"/>
      <charset val="2"/>
    </font>
    <font>
      <b/>
      <sz val="10"/>
      <color theme="1"/>
      <name val="Calibri"/>
      <family val="2"/>
      <scheme val="minor"/>
    </font>
    <font>
      <sz val="10"/>
      <name val="Calibri"/>
      <family val="2"/>
      <scheme val="minor"/>
    </font>
    <font>
      <sz val="8"/>
      <color theme="1"/>
      <name val="Calibri"/>
      <family val="2"/>
      <scheme val="minor"/>
    </font>
    <font>
      <b/>
      <sz val="16"/>
      <color theme="1"/>
      <name val="Calibri"/>
      <family val="2"/>
      <scheme val="minor"/>
    </font>
    <font>
      <sz val="12"/>
      <color theme="1"/>
      <name val="Calibri"/>
      <family val="2"/>
      <scheme val="minor"/>
    </font>
    <font>
      <b/>
      <sz val="18"/>
      <color rgb="FFFF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CCFFCC"/>
        <bgColor indexed="64"/>
      </patternFill>
    </fill>
    <fill>
      <patternFill patternType="solid">
        <fgColor theme="7" tint="0.39997558519241921"/>
        <bgColor indexed="64"/>
      </patternFill>
    </fill>
    <fill>
      <patternFill patternType="solid">
        <fgColor rgb="FF99CCFF"/>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FFFF99"/>
        <bgColor indexed="64"/>
      </patternFill>
    </fill>
    <fill>
      <patternFill patternType="solid">
        <fgColor rgb="FF009900"/>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top/>
      <bottom style="thick">
        <color auto="1"/>
      </bottom>
      <diagonal/>
    </border>
    <border>
      <left/>
      <right style="thick">
        <color rgb="FF00B050"/>
      </right>
      <top/>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n">
        <color auto="1"/>
      </left>
      <right style="thin">
        <color auto="1"/>
      </right>
      <top/>
      <bottom/>
      <diagonal/>
    </border>
    <border>
      <left style="thick">
        <color rgb="FF00B050"/>
      </left>
      <right/>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FFC000"/>
      </left>
      <right style="thick">
        <color rgb="FFFFC00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ck">
        <color rgb="FF00B050"/>
      </left>
      <right style="thin">
        <color auto="1"/>
      </right>
      <top style="thin">
        <color auto="1"/>
      </top>
      <bottom/>
      <diagonal/>
    </border>
    <border>
      <left style="thin">
        <color auto="1"/>
      </left>
      <right style="thick">
        <color rgb="FF00B050"/>
      </right>
      <top style="thin">
        <color auto="1"/>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ck">
        <color rgb="FFFF0000"/>
      </left>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right/>
      <top style="thick">
        <color rgb="FFFF0000"/>
      </top>
      <bottom style="hair">
        <color indexed="64"/>
      </bottom>
      <diagonal/>
    </border>
    <border>
      <left style="hair">
        <color indexed="64"/>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right style="thick">
        <color rgb="FFFF0000"/>
      </right>
      <top style="hair">
        <color indexed="64"/>
      </top>
      <bottom style="thin">
        <color indexed="64"/>
      </bottom>
      <diagonal/>
    </border>
    <border>
      <left style="thick">
        <color rgb="FFFF0000"/>
      </left>
      <right/>
      <top/>
      <bottom style="hair">
        <color indexed="64"/>
      </bottom>
      <diagonal/>
    </border>
    <border>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right/>
      <top style="hair">
        <color indexed="64"/>
      </top>
      <bottom style="thick">
        <color rgb="FFFF0000"/>
      </bottom>
      <diagonal/>
    </border>
    <border>
      <left style="hair">
        <color indexed="64"/>
      </left>
      <right/>
      <top style="hair">
        <color indexed="64"/>
      </top>
      <bottom style="thick">
        <color rgb="FFFF0000"/>
      </bottom>
      <diagonal/>
    </border>
    <border>
      <left/>
      <right style="thick">
        <color rgb="FFFF0000"/>
      </right>
      <top style="hair">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s>
  <cellStyleXfs count="4">
    <xf numFmtId="0" fontId="0" fillId="0" borderId="0"/>
    <xf numFmtId="0" fontId="7" fillId="0" borderId="0"/>
    <xf numFmtId="0" fontId="7" fillId="0" borderId="0"/>
    <xf numFmtId="0" fontId="7" fillId="0" borderId="0"/>
  </cellStyleXfs>
  <cellXfs count="279">
    <xf numFmtId="0" fontId="0" fillId="0" borderId="0" xfId="0"/>
    <xf numFmtId="0" fontId="1" fillId="0" borderId="1" xfId="0" applyFont="1" applyBorder="1"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vertical="center"/>
    </xf>
    <xf numFmtId="0" fontId="4" fillId="0" borderId="0" xfId="0" applyFont="1"/>
    <xf numFmtId="0" fontId="5" fillId="0" borderId="7" xfId="0" applyFont="1" applyBorder="1" applyAlignment="1">
      <alignment horizontal="right"/>
    </xf>
    <xf numFmtId="0" fontId="5" fillId="0" borderId="0" xfId="0" applyFont="1"/>
    <xf numFmtId="0" fontId="5" fillId="0" borderId="0" xfId="0" applyFont="1" applyAlignment="1">
      <alignment horizontal="right"/>
    </xf>
    <xf numFmtId="0" fontId="4" fillId="2" borderId="1" xfId="0" applyFont="1" applyFill="1" applyBorder="1" applyAlignment="1">
      <alignment horizontal="center"/>
    </xf>
    <xf numFmtId="0" fontId="5" fillId="2" borderId="1" xfId="0" applyFont="1" applyFill="1" applyBorder="1" applyAlignment="1">
      <alignment horizontal="center"/>
    </xf>
    <xf numFmtId="9" fontId="5" fillId="2" borderId="1" xfId="0" applyNumberFormat="1" applyFont="1" applyFill="1" applyBorder="1" applyAlignment="1">
      <alignment horizontal="center"/>
    </xf>
    <xf numFmtId="0" fontId="5" fillId="0" borderId="0" xfId="0" applyFont="1" applyAlignment="1">
      <alignment horizontal="right" wrapText="1"/>
    </xf>
    <xf numFmtId="0" fontId="0" fillId="0" borderId="0" xfId="0" applyAlignment="1"/>
    <xf numFmtId="0" fontId="5" fillId="0" borderId="7" xfId="0" applyFont="1" applyBorder="1" applyAlignment="1">
      <alignment horizontal="right" wrapText="1"/>
    </xf>
    <xf numFmtId="9" fontId="4" fillId="0" borderId="1" xfId="0" applyNumberFormat="1" applyFont="1" applyBorder="1" applyAlignment="1">
      <alignment horizontal="center"/>
    </xf>
    <xf numFmtId="9" fontId="0" fillId="0" borderId="0" xfId="0" applyNumberFormat="1"/>
    <xf numFmtId="0" fontId="5" fillId="0" borderId="1" xfId="0" applyFont="1" applyBorder="1" applyAlignment="1">
      <alignment horizontal="center"/>
    </xf>
    <xf numFmtId="0" fontId="5" fillId="6" borderId="1" xfId="0" applyFont="1" applyFill="1" applyBorder="1" applyAlignment="1">
      <alignment horizontal="center"/>
    </xf>
    <xf numFmtId="9" fontId="5" fillId="6" borderId="1" xfId="0" applyNumberFormat="1" applyFont="1" applyFill="1" applyBorder="1" applyAlignment="1">
      <alignment horizontal="center"/>
    </xf>
    <xf numFmtId="0" fontId="5" fillId="7" borderId="1" xfId="0" applyFont="1" applyFill="1" applyBorder="1" applyAlignment="1">
      <alignment horizontal="center"/>
    </xf>
    <xf numFmtId="9" fontId="5" fillId="7" borderId="1" xfId="0" applyNumberFormat="1" applyFont="1" applyFill="1" applyBorder="1" applyAlignment="1">
      <alignment horizontal="center"/>
    </xf>
    <xf numFmtId="0" fontId="5" fillId="8" borderId="1" xfId="0" applyFont="1" applyFill="1" applyBorder="1" applyAlignment="1">
      <alignment horizontal="center"/>
    </xf>
    <xf numFmtId="9" fontId="5" fillId="8" borderId="1" xfId="0" applyNumberFormat="1" applyFont="1" applyFill="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9" fontId="4" fillId="0" borderId="2" xfId="0" applyNumberFormat="1" applyFont="1" applyBorder="1" applyAlignment="1">
      <alignment horizontal="center"/>
    </xf>
    <xf numFmtId="9" fontId="4" fillId="0" borderId="0" xfId="0" applyNumberFormat="1" applyFont="1" applyBorder="1" applyAlignment="1">
      <alignment horizontal="center"/>
    </xf>
    <xf numFmtId="0" fontId="5" fillId="5" borderId="1" xfId="0" applyFont="1" applyFill="1" applyBorder="1" applyAlignment="1">
      <alignment horizontal="center"/>
    </xf>
    <xf numFmtId="9" fontId="5" fillId="5" borderId="1" xfId="0" applyNumberFormat="1" applyFont="1" applyFill="1" applyBorder="1" applyAlignment="1">
      <alignment horizontal="center"/>
    </xf>
    <xf numFmtId="0" fontId="5" fillId="3" borderId="1" xfId="0" applyFont="1" applyFill="1" applyBorder="1" applyAlignment="1">
      <alignment horizontal="center"/>
    </xf>
    <xf numFmtId="9" fontId="5" fillId="3" borderId="1" xfId="0" applyNumberFormat="1" applyFont="1" applyFill="1" applyBorder="1" applyAlignment="1">
      <alignment horizontal="center"/>
    </xf>
    <xf numFmtId="0" fontId="5" fillId="4" borderId="1" xfId="0" applyFont="1" applyFill="1" applyBorder="1" applyAlignment="1">
      <alignment horizontal="center"/>
    </xf>
    <xf numFmtId="9" fontId="5" fillId="4" borderId="1" xfId="0" applyNumberFormat="1" applyFont="1" applyFill="1" applyBorder="1" applyAlignment="1">
      <alignment horizontal="center"/>
    </xf>
    <xf numFmtId="0" fontId="5" fillId="0" borderId="1" xfId="0" applyFont="1" applyFill="1" applyBorder="1" applyAlignment="1">
      <alignment horizontal="center" vertical="center"/>
    </xf>
    <xf numFmtId="0" fontId="5" fillId="2" borderId="1" xfId="0" applyFont="1" applyFill="1" applyBorder="1" applyAlignment="1">
      <alignment horizontal="center" textRotation="90"/>
    </xf>
    <xf numFmtId="0" fontId="5" fillId="2" borderId="1" xfId="0" applyFont="1" applyFill="1" applyBorder="1" applyAlignment="1">
      <alignment horizontal="center" textRotation="90" wrapText="1"/>
    </xf>
    <xf numFmtId="9" fontId="0" fillId="0" borderId="0" xfId="0" applyNumberFormat="1" applyAlignment="1">
      <alignment horizontal="center"/>
    </xf>
    <xf numFmtId="0" fontId="5" fillId="9" borderId="1" xfId="0" applyFont="1" applyFill="1" applyBorder="1" applyAlignment="1">
      <alignment horizontal="center"/>
    </xf>
    <xf numFmtId="9" fontId="5" fillId="9" borderId="1" xfId="0" applyNumberFormat="1" applyFont="1" applyFill="1" applyBorder="1" applyAlignment="1">
      <alignment horizontal="center"/>
    </xf>
    <xf numFmtId="0" fontId="2" fillId="0" borderId="0" xfId="0" applyFont="1" applyProtection="1"/>
    <xf numFmtId="0" fontId="0" fillId="0" borderId="0" xfId="0" applyProtection="1"/>
    <xf numFmtId="0" fontId="8" fillId="0" borderId="0" xfId="0" applyFont="1" applyBorder="1" applyAlignment="1" applyProtection="1">
      <alignment horizontal="center"/>
    </xf>
    <xf numFmtId="0" fontId="5" fillId="0" borderId="1" xfId="0" applyFont="1" applyBorder="1" applyAlignment="1">
      <alignment horizontal="center"/>
    </xf>
    <xf numFmtId="0" fontId="5" fillId="0" borderId="0" xfId="0" applyFont="1" applyAlignment="1">
      <alignment horizontal="right"/>
    </xf>
    <xf numFmtId="0" fontId="3" fillId="0" borderId="0" xfId="0" applyFont="1" applyAlignment="1" applyProtection="1">
      <alignment horizontal="right"/>
    </xf>
    <xf numFmtId="0" fontId="11" fillId="0" borderId="0" xfId="0" applyFont="1" applyAlignment="1" applyProtection="1">
      <alignment vertical="top"/>
      <protection hidden="1"/>
    </xf>
    <xf numFmtId="0" fontId="0" fillId="0" borderId="0" xfId="0" applyFont="1" applyProtection="1">
      <protection hidden="1"/>
    </xf>
    <xf numFmtId="0" fontId="10" fillId="0" borderId="0" xfId="0" applyFont="1" applyFill="1" applyBorder="1" applyAlignment="1" applyProtection="1">
      <alignment horizontal="left" vertical="top"/>
      <protection hidden="1"/>
    </xf>
    <xf numFmtId="0" fontId="10" fillId="0" borderId="1" xfId="0" applyFont="1" applyBorder="1" applyAlignment="1" applyProtection="1">
      <alignment horizontal="center"/>
      <protection hidden="1"/>
    </xf>
    <xf numFmtId="0" fontId="10" fillId="0" borderId="0" xfId="0" applyFont="1" applyFill="1" applyBorder="1" applyAlignment="1" applyProtection="1">
      <alignment horizontal="center"/>
      <protection hidden="1"/>
    </xf>
    <xf numFmtId="0" fontId="0" fillId="0" borderId="0" xfId="0" applyFont="1" applyAlignment="1" applyProtection="1">
      <alignment wrapText="1"/>
      <protection hidden="1"/>
    </xf>
    <xf numFmtId="0" fontId="0" fillId="0" borderId="0" xfId="0" applyFont="1" applyFill="1" applyBorder="1" applyProtection="1">
      <protection hidden="1"/>
    </xf>
    <xf numFmtId="0" fontId="10" fillId="12" borderId="0" xfId="0" applyFont="1" applyFill="1" applyAlignment="1" applyProtection="1">
      <alignment vertical="top"/>
      <protection hidden="1"/>
    </xf>
    <xf numFmtId="0" fontId="10" fillId="0" borderId="2" xfId="0" applyFont="1" applyFill="1" applyBorder="1" applyAlignment="1" applyProtection="1">
      <alignment horizontal="center"/>
      <protection hidden="1"/>
    </xf>
    <xf numFmtId="0" fontId="6" fillId="0" borderId="0" xfId="0" applyFont="1" applyFill="1" applyAlignment="1" applyProtection="1">
      <alignment horizontal="left" wrapText="1"/>
      <protection hidden="1"/>
    </xf>
    <xf numFmtId="0" fontId="0" fillId="0" borderId="19" xfId="0" applyBorder="1"/>
    <xf numFmtId="0" fontId="0" fillId="0" borderId="20" xfId="0" applyBorder="1"/>
    <xf numFmtId="0" fontId="0" fillId="0" borderId="21" xfId="0" applyBorder="1"/>
    <xf numFmtId="0" fontId="0" fillId="0" borderId="22" xfId="0" applyBorder="1"/>
    <xf numFmtId="0" fontId="0" fillId="0" borderId="0" xfId="0" applyBorder="1"/>
    <xf numFmtId="0" fontId="0" fillId="0" borderId="23" xfId="0" applyBorder="1"/>
    <xf numFmtId="0" fontId="0" fillId="0" borderId="24" xfId="0" applyBorder="1"/>
    <xf numFmtId="0" fontId="0" fillId="0" borderId="25" xfId="0" applyBorder="1"/>
    <xf numFmtId="0" fontId="0" fillId="0" borderId="26" xfId="0" applyBorder="1"/>
    <xf numFmtId="0" fontId="17" fillId="0" borderId="0" xfId="0" applyFont="1"/>
    <xf numFmtId="0" fontId="4" fillId="9" borderId="1" xfId="0" applyFont="1" applyFill="1" applyBorder="1" applyAlignment="1">
      <alignment vertical="center"/>
    </xf>
    <xf numFmtId="0" fontId="4" fillId="3" borderId="1" xfId="0" applyFont="1" applyFill="1" applyBorder="1" applyAlignment="1">
      <alignment vertical="center"/>
    </xf>
    <xf numFmtId="0" fontId="4" fillId="4" borderId="1" xfId="0" applyFont="1" applyFill="1" applyBorder="1" applyAlignment="1">
      <alignment vertical="center"/>
    </xf>
    <xf numFmtId="0" fontId="4" fillId="5" borderId="1" xfId="0" applyFont="1" applyFill="1" applyBorder="1" applyAlignment="1">
      <alignment vertical="center"/>
    </xf>
    <xf numFmtId="0" fontId="0" fillId="6" borderId="1" xfId="0" applyFill="1" applyBorder="1"/>
    <xf numFmtId="0" fontId="0" fillId="8" borderId="1" xfId="0" applyFill="1" applyBorder="1"/>
    <xf numFmtId="0" fontId="0" fillId="10" borderId="17" xfId="0" applyFill="1" applyBorder="1"/>
    <xf numFmtId="0" fontId="0" fillId="0" borderId="0" xfId="0" applyFill="1" applyBorder="1"/>
    <xf numFmtId="0" fontId="4" fillId="0" borderId="0" xfId="0" applyFont="1" applyFill="1" applyBorder="1" applyAlignment="1">
      <alignment vertical="center"/>
    </xf>
    <xf numFmtId="0" fontId="10" fillId="0" borderId="0" xfId="0" applyFont="1"/>
    <xf numFmtId="0" fontId="18" fillId="0" borderId="0" xfId="0" applyFont="1" applyAlignment="1" applyProtection="1">
      <alignment horizontal="center" vertical="center" wrapText="1"/>
      <protection hidden="1"/>
    </xf>
    <xf numFmtId="0" fontId="10" fillId="12" borderId="0" xfId="0" applyFont="1" applyFill="1" applyAlignment="1" applyProtection="1">
      <alignment horizontal="right" vertical="top"/>
      <protection hidden="1"/>
    </xf>
    <xf numFmtId="0" fontId="10" fillId="0" borderId="0" xfId="0" applyFont="1" applyFill="1" applyAlignment="1" applyProtection="1">
      <alignment horizontal="left" vertical="top"/>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9" fillId="0" borderId="0" xfId="1" applyFont="1" applyAlignment="1" applyProtection="1">
      <alignment wrapText="1"/>
      <protection hidden="1"/>
    </xf>
    <xf numFmtId="0" fontId="0" fillId="11" borderId="33" xfId="0" applyFont="1" applyFill="1" applyBorder="1" applyAlignment="1" applyProtection="1">
      <alignment horizontal="center"/>
      <protection hidden="1"/>
    </xf>
    <xf numFmtId="0" fontId="0" fillId="11" borderId="12" xfId="0" applyFont="1" applyFill="1" applyBorder="1" applyAlignment="1" applyProtection="1">
      <alignment horizontal="center"/>
      <protection locked="0" hidden="1"/>
    </xf>
    <xf numFmtId="0" fontId="0" fillId="11" borderId="13" xfId="0" applyFont="1" applyFill="1" applyBorder="1" applyAlignment="1" applyProtection="1">
      <alignment horizontal="center"/>
      <protection locked="0" hidden="1"/>
    </xf>
    <xf numFmtId="0" fontId="0" fillId="11" borderId="14" xfId="0" applyFont="1" applyFill="1" applyBorder="1" applyAlignment="1" applyProtection="1">
      <alignment horizontal="center"/>
      <protection locked="0" hidden="1"/>
    </xf>
    <xf numFmtId="0" fontId="0" fillId="11" borderId="34" xfId="0" applyFont="1" applyFill="1" applyBorder="1" applyAlignment="1" applyProtection="1">
      <alignment horizontal="center"/>
      <protection hidden="1"/>
    </xf>
    <xf numFmtId="0" fontId="0" fillId="11" borderId="15" xfId="0" applyFont="1" applyFill="1" applyBorder="1" applyAlignment="1" applyProtection="1">
      <alignment horizontal="center"/>
      <protection locked="0" hidden="1"/>
    </xf>
    <xf numFmtId="0" fontId="0" fillId="11" borderId="1" xfId="0" applyFont="1" applyFill="1" applyBorder="1" applyAlignment="1" applyProtection="1">
      <alignment horizontal="center"/>
      <protection locked="0" hidden="1"/>
    </xf>
    <xf numFmtId="0" fontId="0" fillId="11" borderId="16" xfId="0" applyFont="1" applyFill="1" applyBorder="1" applyAlignment="1" applyProtection="1">
      <alignment horizontal="center"/>
      <protection locked="0" hidden="1"/>
    </xf>
    <xf numFmtId="0" fontId="0" fillId="0" borderId="35" xfId="0" applyFont="1" applyFill="1" applyBorder="1" applyAlignment="1" applyProtection="1">
      <alignment horizontal="center"/>
      <protection hidden="1"/>
    </xf>
    <xf numFmtId="0" fontId="0" fillId="0" borderId="18"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11"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Protection="1">
      <protection hidden="1"/>
    </xf>
    <xf numFmtId="0" fontId="0" fillId="11" borderId="36" xfId="0" applyFont="1" applyFill="1" applyBorder="1" applyAlignment="1" applyProtection="1">
      <alignment horizontal="center"/>
      <protection hidden="1"/>
    </xf>
    <xf numFmtId="0" fontId="10" fillId="12" borderId="0" xfId="0" applyFont="1" applyFill="1" applyAlignment="1" applyProtection="1">
      <alignment vertical="top" wrapText="1"/>
      <protection hidden="1"/>
    </xf>
    <xf numFmtId="0" fontId="0" fillId="11" borderId="37" xfId="0" applyFont="1" applyFill="1" applyBorder="1" applyAlignment="1" applyProtection="1">
      <alignment horizontal="center"/>
      <protection locked="0" hidden="1"/>
    </xf>
    <xf numFmtId="0" fontId="0" fillId="11" borderId="3" xfId="0" applyFont="1" applyFill="1" applyBorder="1" applyAlignment="1" applyProtection="1">
      <alignment horizontal="center"/>
      <protection locked="0" hidden="1"/>
    </xf>
    <xf numFmtId="0" fontId="0" fillId="11" borderId="38" xfId="0" applyFont="1" applyFill="1" applyBorder="1" applyAlignment="1" applyProtection="1">
      <alignment horizontal="center"/>
      <protection locked="0" hidden="1"/>
    </xf>
    <xf numFmtId="0" fontId="12" fillId="0" borderId="0" xfId="0" applyFont="1" applyAlignment="1">
      <alignment horizontal="center"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0" borderId="0" xfId="0" applyFont="1" applyAlignment="1">
      <alignment horizontal="center" vertical="center"/>
    </xf>
    <xf numFmtId="0" fontId="0" fillId="0" borderId="28" xfId="0" applyFont="1" applyFill="1" applyBorder="1" applyAlignment="1" applyProtection="1">
      <alignment horizontal="center"/>
      <protection hidden="1"/>
    </xf>
    <xf numFmtId="0" fontId="2" fillId="0" borderId="0" xfId="0" applyFont="1" applyAlignment="1" applyProtection="1">
      <alignment horizontal="left"/>
      <protection hidden="1"/>
    </xf>
    <xf numFmtId="0" fontId="0" fillId="0" borderId="0" xfId="0" applyAlignment="1" applyProtection="1">
      <alignment horizontal="left"/>
      <protection hidden="1"/>
    </xf>
    <xf numFmtId="0" fontId="0" fillId="0" borderId="0" xfId="0" applyAlignment="1" applyProtection="1">
      <alignment horizontal="center"/>
      <protection hidden="1"/>
    </xf>
    <xf numFmtId="0" fontId="3" fillId="0" borderId="0" xfId="0" applyFont="1" applyAlignment="1" applyProtection="1">
      <alignment horizontal="center"/>
      <protection hidden="1"/>
    </xf>
    <xf numFmtId="0" fontId="3" fillId="0" borderId="0" xfId="0" applyFont="1" applyProtection="1">
      <protection hidden="1"/>
    </xf>
    <xf numFmtId="0" fontId="3" fillId="0" borderId="0" xfId="0" applyFont="1" applyAlignment="1" applyProtection="1">
      <protection hidden="1"/>
    </xf>
    <xf numFmtId="0" fontId="6" fillId="0" borderId="0" xfId="0" applyFont="1" applyProtection="1">
      <protection hidden="1"/>
    </xf>
    <xf numFmtId="0" fontId="0" fillId="0" borderId="0" xfId="0" applyFont="1" applyAlignment="1" applyProtection="1">
      <alignment vertical="center"/>
      <protection hidden="1"/>
    </xf>
    <xf numFmtId="0" fontId="21" fillId="0" borderId="7" xfId="0" applyFont="1" applyBorder="1" applyAlignment="1" applyProtection="1">
      <alignment horizontal="right" vertical="center"/>
      <protection hidden="1"/>
    </xf>
    <xf numFmtId="0" fontId="0" fillId="0" borderId="0" xfId="0" applyFont="1" applyAlignment="1" applyProtection="1">
      <alignment horizontal="center"/>
      <protection hidden="1"/>
    </xf>
    <xf numFmtId="0" fontId="6" fillId="0" borderId="1" xfId="0" applyFont="1" applyBorder="1" applyAlignment="1" applyProtection="1">
      <alignment horizontal="center" vertical="center"/>
      <protection hidden="1"/>
    </xf>
    <xf numFmtId="0" fontId="6" fillId="0" borderId="3" xfId="0" applyFont="1" applyBorder="1" applyAlignment="1" applyProtection="1">
      <alignment vertical="center"/>
      <protection hidden="1"/>
    </xf>
    <xf numFmtId="0" fontId="21" fillId="2" borderId="8" xfId="0" applyFont="1" applyFill="1" applyBorder="1" applyAlignment="1" applyProtection="1">
      <alignment horizontal="center"/>
      <protection hidden="1"/>
    </xf>
    <xf numFmtId="9" fontId="21" fillId="2" borderId="1" xfId="0" applyNumberFormat="1" applyFont="1" applyFill="1" applyBorder="1" applyAlignment="1" applyProtection="1">
      <alignment horizontal="center"/>
      <protection hidden="1"/>
    </xf>
    <xf numFmtId="0" fontId="21" fillId="2" borderId="1" xfId="0" applyFont="1" applyFill="1" applyBorder="1" applyAlignment="1" applyProtection="1">
      <alignment horizontal="center" vertical="center"/>
      <protection hidden="1"/>
    </xf>
    <xf numFmtId="0" fontId="22" fillId="0" borderId="1" xfId="1" applyFont="1" applyFill="1" applyBorder="1" applyAlignment="1" applyProtection="1">
      <alignment horizontal="center"/>
      <protection hidden="1"/>
    </xf>
    <xf numFmtId="1" fontId="0" fillId="0" borderId="0" xfId="0" applyNumberFormat="1" applyFont="1" applyAlignment="1" applyProtection="1">
      <alignment horizontal="center"/>
      <protection hidden="1"/>
    </xf>
    <xf numFmtId="0" fontId="6" fillId="5" borderId="1" xfId="0" applyFont="1" applyFill="1" applyBorder="1" applyAlignment="1" applyProtection="1">
      <alignment horizontal="center" vertical="center"/>
      <protection hidden="1"/>
    </xf>
    <xf numFmtId="0" fontId="6" fillId="4" borderId="1" xfId="0" applyFont="1" applyFill="1" applyBorder="1" applyAlignment="1" applyProtection="1">
      <alignment horizontal="center" vertical="center"/>
      <protection hidden="1"/>
    </xf>
    <xf numFmtId="0" fontId="21" fillId="0" borderId="1" xfId="0" applyFont="1" applyBorder="1" applyAlignment="1" applyProtection="1">
      <alignment horizontal="center" vertical="center"/>
      <protection hidden="1"/>
    </xf>
    <xf numFmtId="0" fontId="6" fillId="10" borderId="1" xfId="0" applyFont="1" applyFill="1" applyBorder="1" applyAlignment="1" applyProtection="1">
      <alignment horizontal="center" vertical="center"/>
      <protection hidden="1"/>
    </xf>
    <xf numFmtId="0" fontId="6" fillId="8" borderId="1"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24" fillId="0" borderId="0" xfId="0" applyFont="1" applyAlignment="1" applyProtection="1">
      <alignment horizontal="left"/>
      <protection hidden="1"/>
    </xf>
    <xf numFmtId="0" fontId="0" fillId="0" borderId="0" xfId="0" applyFont="1" applyAlignment="1" applyProtection="1">
      <protection hidden="1"/>
    </xf>
    <xf numFmtId="0" fontId="0" fillId="0" borderId="0" xfId="0" applyFont="1" applyAlignment="1" applyProtection="1">
      <alignment horizontal="right"/>
      <protection hidden="1"/>
    </xf>
    <xf numFmtId="0" fontId="0" fillId="0" borderId="0" xfId="0" applyFont="1" applyAlignment="1" applyProtection="1">
      <alignment horizontal="right" indent="1"/>
      <protection hidden="1"/>
    </xf>
    <xf numFmtId="0" fontId="11" fillId="0" borderId="9" xfId="0" applyFont="1" applyBorder="1" applyAlignment="1" applyProtection="1">
      <alignment horizontal="center"/>
      <protection hidden="1"/>
    </xf>
    <xf numFmtId="0" fontId="2" fillId="0" borderId="0" xfId="0" applyFont="1"/>
    <xf numFmtId="0" fontId="2" fillId="0" borderId="0" xfId="0" applyFont="1" applyAlignment="1" applyProtection="1">
      <alignment horizontal="right"/>
    </xf>
    <xf numFmtId="0" fontId="2" fillId="0" borderId="0" xfId="0" applyFont="1" applyBorder="1" applyAlignment="1" applyProtection="1">
      <alignment horizontal="left" vertical="center"/>
    </xf>
    <xf numFmtId="0" fontId="21" fillId="2" borderId="4"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protection hidden="1"/>
    </xf>
    <xf numFmtId="0" fontId="9" fillId="0" borderId="0" xfId="0" applyFont="1" applyAlignment="1" applyProtection="1">
      <alignment horizontal="left" vertical="top" wrapText="1"/>
      <protection hidden="1"/>
    </xf>
    <xf numFmtId="0" fontId="6" fillId="0" borderId="40" xfId="0" applyFont="1" applyBorder="1" applyAlignment="1" applyProtection="1">
      <alignment horizontal="center"/>
      <protection locked="0" hidden="1"/>
    </xf>
    <xf numFmtId="0" fontId="21" fillId="0" borderId="44" xfId="0" applyFont="1" applyBorder="1" applyAlignment="1" applyProtection="1">
      <alignment horizontal="center" vertical="center"/>
      <protection hidden="1"/>
    </xf>
    <xf numFmtId="0" fontId="21" fillId="0" borderId="45" xfId="0" applyFont="1" applyBorder="1" applyAlignment="1" applyProtection="1">
      <alignment horizontal="center" vertical="center"/>
      <protection hidden="1"/>
    </xf>
    <xf numFmtId="0" fontId="21" fillId="0" borderId="46" xfId="0" applyFont="1" applyBorder="1" applyAlignment="1" applyProtection="1">
      <alignment horizontal="center" vertical="center"/>
      <protection hidden="1"/>
    </xf>
    <xf numFmtId="0" fontId="6" fillId="6" borderId="44" xfId="0" applyFont="1" applyFill="1" applyBorder="1" applyAlignment="1" applyProtection="1">
      <alignment horizontal="center" vertical="center"/>
      <protection hidden="1"/>
    </xf>
    <xf numFmtId="0" fontId="6" fillId="6" borderId="45" xfId="0" applyFont="1" applyFill="1" applyBorder="1" applyAlignment="1" applyProtection="1">
      <alignment horizontal="center" vertical="center"/>
      <protection hidden="1"/>
    </xf>
    <xf numFmtId="0" fontId="6" fillId="10" borderId="46" xfId="0" applyFont="1" applyFill="1" applyBorder="1" applyAlignment="1" applyProtection="1">
      <alignment horizontal="center" vertical="center"/>
      <protection hidden="1"/>
    </xf>
    <xf numFmtId="0" fontId="6" fillId="2" borderId="44" xfId="0" applyFont="1" applyFill="1" applyBorder="1" applyAlignment="1" applyProtection="1">
      <alignment horizontal="center" vertical="center"/>
      <protection hidden="1"/>
    </xf>
    <xf numFmtId="0" fontId="6" fillId="2" borderId="45" xfId="0" applyFont="1" applyFill="1" applyBorder="1" applyAlignment="1" applyProtection="1">
      <alignment horizontal="center" vertical="center"/>
      <protection hidden="1"/>
    </xf>
    <xf numFmtId="0" fontId="6" fillId="2" borderId="46" xfId="0" applyFont="1" applyFill="1" applyBorder="1" applyAlignment="1" applyProtection="1">
      <alignment horizontal="center" vertical="center"/>
      <protection hidden="1"/>
    </xf>
    <xf numFmtId="0" fontId="6" fillId="5" borderId="47" xfId="0" applyFont="1" applyFill="1" applyBorder="1" applyAlignment="1" applyProtection="1">
      <alignment horizontal="center" vertical="center"/>
      <protection hidden="1"/>
    </xf>
    <xf numFmtId="0" fontId="6" fillId="5" borderId="5" xfId="0" applyFont="1" applyFill="1" applyBorder="1" applyAlignment="1" applyProtection="1">
      <alignment horizontal="center" vertical="center"/>
      <protection hidden="1"/>
    </xf>
    <xf numFmtId="0" fontId="21" fillId="0" borderId="5" xfId="0" applyFont="1" applyBorder="1" applyAlignment="1" applyProtection="1">
      <alignment horizontal="center" vertical="center"/>
      <protection hidden="1"/>
    </xf>
    <xf numFmtId="0" fontId="6" fillId="6" borderId="5"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0" fontId="6" fillId="9" borderId="48" xfId="0" applyFont="1" applyFill="1" applyBorder="1" applyAlignment="1" applyProtection="1">
      <alignment horizontal="center" vertical="center"/>
      <protection hidden="1"/>
    </xf>
    <xf numFmtId="0" fontId="21" fillId="0" borderId="4" xfId="0" applyFont="1" applyBorder="1" applyAlignment="1" applyProtection="1">
      <alignment horizontal="center" vertical="center"/>
      <protection hidden="1"/>
    </xf>
    <xf numFmtId="0" fontId="6" fillId="10" borderId="4"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10" borderId="44" xfId="0" applyFont="1" applyFill="1" applyBorder="1" applyAlignment="1" applyProtection="1">
      <alignment horizontal="center" vertical="center"/>
      <protection hidden="1"/>
    </xf>
    <xf numFmtId="0" fontId="6" fillId="8" borderId="46" xfId="0" applyFont="1" applyFill="1" applyBorder="1" applyAlignment="1" applyProtection="1">
      <alignment horizontal="center" vertical="center"/>
      <protection hidden="1"/>
    </xf>
    <xf numFmtId="0" fontId="6" fillId="8" borderId="44"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21" fillId="0" borderId="6" xfId="0" applyFont="1" applyBorder="1" applyAlignment="1" applyProtection="1">
      <alignment horizontal="center" vertical="center"/>
      <protection hidden="1"/>
    </xf>
    <xf numFmtId="0" fontId="6" fillId="10" borderId="6"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0" borderId="49" xfId="0" applyFont="1" applyBorder="1" applyAlignment="1" applyProtection="1">
      <alignment horizontal="center"/>
      <protection locked="0" hidden="1"/>
    </xf>
    <xf numFmtId="0" fontId="21" fillId="2" borderId="50" xfId="0" applyFont="1" applyFill="1" applyBorder="1" applyAlignment="1" applyProtection="1">
      <alignment horizontal="center"/>
      <protection hidden="1"/>
    </xf>
    <xf numFmtId="0" fontId="21" fillId="2" borderId="51" xfId="0" applyFont="1" applyFill="1" applyBorder="1" applyAlignment="1" applyProtection="1">
      <alignment horizontal="center"/>
      <protection hidden="1"/>
    </xf>
    <xf numFmtId="0" fontId="21" fillId="2" borderId="52" xfId="0" applyFont="1" applyFill="1" applyBorder="1" applyAlignment="1" applyProtection="1">
      <alignment horizontal="center"/>
      <protection hidden="1"/>
    </xf>
    <xf numFmtId="0" fontId="6" fillId="0" borderId="55" xfId="0" applyFont="1" applyBorder="1" applyAlignment="1" applyProtection="1">
      <alignment horizontal="center"/>
      <protection locked="0" hidden="1"/>
    </xf>
    <xf numFmtId="0" fontId="23" fillId="0" borderId="3" xfId="0" applyFont="1" applyBorder="1" applyAlignment="1" applyProtection="1">
      <alignment horizontal="center" vertical="center"/>
      <protection hidden="1"/>
    </xf>
    <xf numFmtId="0" fontId="6" fillId="0" borderId="53" xfId="0" applyFont="1" applyBorder="1" applyAlignment="1" applyProtection="1">
      <alignment horizontal="center"/>
      <protection locked="0" hidden="1"/>
    </xf>
    <xf numFmtId="0" fontId="6" fillId="0" borderId="54" xfId="0" applyFont="1" applyBorder="1" applyAlignment="1" applyProtection="1">
      <alignment horizontal="center"/>
      <protection locked="0" hidden="1"/>
    </xf>
    <xf numFmtId="0" fontId="6" fillId="0" borderId="56" xfId="0" applyFont="1" applyBorder="1" applyAlignment="1" applyProtection="1">
      <alignment horizontal="center"/>
      <protection locked="0" hidden="1"/>
    </xf>
    <xf numFmtId="9" fontId="21" fillId="2" borderId="44" xfId="0" applyNumberFormat="1" applyFont="1" applyFill="1" applyBorder="1" applyAlignment="1" applyProtection="1">
      <alignment horizontal="center"/>
      <protection hidden="1"/>
    </xf>
    <xf numFmtId="9" fontId="21" fillId="2" borderId="45" xfId="0" applyNumberFormat="1" applyFont="1" applyFill="1" applyBorder="1" applyAlignment="1" applyProtection="1">
      <alignment horizontal="center"/>
      <protection hidden="1"/>
    </xf>
    <xf numFmtId="9" fontId="21" fillId="2" borderId="46" xfId="0" applyNumberFormat="1" applyFont="1" applyFill="1" applyBorder="1" applyAlignment="1" applyProtection="1">
      <alignment horizontal="center"/>
      <protection hidden="1"/>
    </xf>
    <xf numFmtId="9" fontId="21" fillId="2" borderId="6" xfId="0" applyNumberFormat="1" applyFont="1" applyFill="1" applyBorder="1" applyAlignment="1" applyProtection="1">
      <alignment horizontal="center"/>
      <protection hidden="1"/>
    </xf>
    <xf numFmtId="0" fontId="6" fillId="6" borderId="46" xfId="0" applyFont="1" applyFill="1" applyBorder="1" applyAlignment="1" applyProtection="1">
      <alignment horizontal="center" vertical="center"/>
      <protection hidden="1"/>
    </xf>
    <xf numFmtId="0" fontId="6" fillId="0" borderId="41" xfId="0" applyFont="1" applyBorder="1" applyAlignment="1" applyProtection="1">
      <alignment horizontal="center"/>
      <protection locked="0" hidden="1"/>
    </xf>
    <xf numFmtId="0" fontId="6" fillId="0" borderId="58" xfId="0" applyFont="1" applyBorder="1" applyAlignment="1" applyProtection="1">
      <alignment horizontal="center"/>
      <protection locked="0" hidden="1"/>
    </xf>
    <xf numFmtId="0" fontId="6" fillId="0" borderId="59" xfId="0" applyFont="1" applyBorder="1" applyAlignment="1" applyProtection="1">
      <alignment horizontal="center"/>
      <protection locked="0" hidden="1"/>
    </xf>
    <xf numFmtId="0" fontId="6" fillId="0" borderId="60" xfId="0" applyFont="1" applyBorder="1" applyAlignment="1" applyProtection="1">
      <alignment horizontal="center"/>
      <protection locked="0" hidden="1"/>
    </xf>
    <xf numFmtId="0" fontId="6" fillId="0" borderId="39" xfId="0" applyFont="1" applyBorder="1" applyAlignment="1" applyProtection="1">
      <alignment horizontal="center"/>
      <protection locked="0" hidden="1"/>
    </xf>
    <xf numFmtId="0" fontId="6" fillId="0" borderId="61" xfId="0" applyFont="1" applyBorder="1" applyAlignment="1" applyProtection="1">
      <alignment horizontal="center"/>
      <protection locked="0" hidden="1"/>
    </xf>
    <xf numFmtId="0" fontId="6" fillId="0" borderId="57" xfId="0" applyFont="1" applyBorder="1" applyAlignment="1" applyProtection="1">
      <alignment horizontal="center"/>
      <protection locked="0" hidden="1"/>
    </xf>
    <xf numFmtId="0" fontId="6" fillId="0" borderId="63" xfId="0" applyFont="1" applyBorder="1" applyAlignment="1" applyProtection="1">
      <alignment horizontal="center"/>
      <protection locked="0" hidden="1"/>
    </xf>
    <xf numFmtId="0" fontId="6" fillId="0" borderId="42" xfId="0" applyFont="1" applyBorder="1" applyAlignment="1" applyProtection="1">
      <alignment horizontal="center"/>
      <protection locked="0" hidden="1"/>
    </xf>
    <xf numFmtId="0" fontId="6" fillId="0" borderId="43" xfId="0" applyFont="1" applyBorder="1" applyAlignment="1" applyProtection="1">
      <alignment horizontal="center"/>
      <protection locked="0" hidden="1"/>
    </xf>
    <xf numFmtId="0" fontId="6" fillId="0" borderId="64" xfId="0" applyFont="1" applyBorder="1" applyAlignment="1" applyProtection="1">
      <alignment horizontal="center"/>
      <protection locked="0" hidden="1"/>
    </xf>
    <xf numFmtId="0" fontId="6" fillId="0" borderId="62" xfId="0" applyFont="1" applyBorder="1" applyAlignment="1" applyProtection="1">
      <alignment horizontal="center"/>
      <protection locked="0" hidden="1"/>
    </xf>
    <xf numFmtId="0" fontId="6" fillId="0" borderId="66" xfId="0" applyFont="1" applyBorder="1" applyAlignment="1" applyProtection="1">
      <alignment horizontal="center"/>
      <protection hidden="1"/>
    </xf>
    <xf numFmtId="0" fontId="6" fillId="0" borderId="67" xfId="0" applyFont="1" applyBorder="1" applyAlignment="1" applyProtection="1">
      <alignment horizontal="center"/>
      <protection hidden="1"/>
    </xf>
    <xf numFmtId="0" fontId="6" fillId="0" borderId="68" xfId="0" applyFont="1" applyBorder="1" applyAlignment="1" applyProtection="1">
      <alignment horizontal="center"/>
      <protection hidden="1"/>
    </xf>
    <xf numFmtId="0" fontId="6" fillId="0" borderId="69" xfId="0" applyFont="1" applyBorder="1" applyAlignment="1" applyProtection="1">
      <alignment horizontal="center"/>
      <protection hidden="1"/>
    </xf>
    <xf numFmtId="0" fontId="21" fillId="2" borderId="70" xfId="0" applyFont="1" applyFill="1" applyBorder="1" applyAlignment="1" applyProtection="1">
      <alignment horizontal="center"/>
      <protection hidden="1"/>
    </xf>
    <xf numFmtId="0" fontId="21" fillId="2" borderId="71" xfId="0" applyFont="1" applyFill="1" applyBorder="1" applyAlignment="1" applyProtection="1">
      <alignment horizontal="center"/>
      <protection hidden="1"/>
    </xf>
    <xf numFmtId="0" fontId="21" fillId="2" borderId="72" xfId="0" applyFont="1" applyFill="1" applyBorder="1" applyAlignment="1" applyProtection="1">
      <alignment horizontal="center"/>
      <protection hidden="1"/>
    </xf>
    <xf numFmtId="0" fontId="21" fillId="2" borderId="73" xfId="0" applyFont="1" applyFill="1" applyBorder="1" applyAlignment="1" applyProtection="1">
      <alignment horizontal="center"/>
      <protection hidden="1"/>
    </xf>
    <xf numFmtId="0" fontId="21" fillId="2" borderId="74" xfId="0" applyFont="1" applyFill="1" applyBorder="1" applyAlignment="1" applyProtection="1">
      <alignment horizontal="center"/>
      <protection hidden="1"/>
    </xf>
    <xf numFmtId="49" fontId="6" fillId="0" borderId="75" xfId="0" applyNumberFormat="1" applyFont="1" applyBorder="1" applyAlignment="1" applyProtection="1">
      <alignment horizontal="left"/>
      <protection locked="0" hidden="1"/>
    </xf>
    <xf numFmtId="0" fontId="6" fillId="0" borderId="76" xfId="0" applyFont="1" applyBorder="1" applyAlignment="1" applyProtection="1">
      <alignment horizontal="center"/>
      <protection locked="0" hidden="1"/>
    </xf>
    <xf numFmtId="0" fontId="6" fillId="0" borderId="77" xfId="0" applyFont="1" applyBorder="1" applyAlignment="1" applyProtection="1">
      <alignment horizontal="center"/>
      <protection locked="0" hidden="1"/>
    </xf>
    <xf numFmtId="0" fontId="6" fillId="0" borderId="78"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0" borderId="80" xfId="0" applyFont="1" applyBorder="1" applyAlignment="1" applyProtection="1">
      <alignment horizontal="center"/>
      <protection locked="0" hidden="1"/>
    </xf>
    <xf numFmtId="0" fontId="6" fillId="0" borderId="81" xfId="0" applyFont="1" applyBorder="1" applyAlignment="1" applyProtection="1">
      <alignment horizontal="center"/>
      <protection locked="0" hidden="1"/>
    </xf>
    <xf numFmtId="0" fontId="6" fillId="0" borderId="82" xfId="0" applyFont="1" applyBorder="1" applyAlignment="1" applyProtection="1">
      <alignment horizontal="center"/>
      <protection locked="0" hidden="1"/>
    </xf>
    <xf numFmtId="49" fontId="6" fillId="0" borderId="83" xfId="0" applyNumberFormat="1" applyFont="1" applyBorder="1" applyAlignment="1" applyProtection="1">
      <alignment horizontal="left"/>
      <protection locked="0" hidden="1"/>
    </xf>
    <xf numFmtId="0" fontId="6" fillId="0" borderId="84" xfId="0" applyFont="1" applyBorder="1" applyAlignment="1" applyProtection="1">
      <alignment horizontal="center"/>
      <protection locked="0" hidden="1"/>
    </xf>
    <xf numFmtId="49" fontId="6" fillId="0" borderId="85" xfId="0" applyNumberFormat="1" applyFont="1" applyBorder="1" applyAlignment="1" applyProtection="1">
      <alignment horizontal="left"/>
      <protection locked="0" hidden="1"/>
    </xf>
    <xf numFmtId="0" fontId="6" fillId="0" borderId="86" xfId="0" applyFont="1" applyBorder="1" applyAlignment="1" applyProtection="1">
      <alignment horizontal="center"/>
      <protection locked="0" hidden="1"/>
    </xf>
    <xf numFmtId="49" fontId="6" fillId="0" borderId="87" xfId="0" applyNumberFormat="1" applyFont="1" applyBorder="1" applyAlignment="1" applyProtection="1">
      <alignment horizontal="left"/>
      <protection locked="0" hidden="1"/>
    </xf>
    <xf numFmtId="0" fontId="6" fillId="0" borderId="88" xfId="0" applyFont="1" applyBorder="1" applyAlignment="1" applyProtection="1">
      <alignment horizontal="center"/>
      <protection locked="0" hidden="1"/>
    </xf>
    <xf numFmtId="49" fontId="6" fillId="0" borderId="89" xfId="0" applyNumberFormat="1" applyFont="1" applyBorder="1" applyAlignment="1" applyProtection="1">
      <alignment horizontal="left"/>
      <protection locked="0" hidden="1"/>
    </xf>
    <xf numFmtId="0" fontId="6" fillId="0" borderId="90" xfId="0" applyFont="1" applyBorder="1" applyAlignment="1" applyProtection="1">
      <alignment horizontal="center"/>
      <protection locked="0" hidden="1"/>
    </xf>
    <xf numFmtId="0" fontId="6" fillId="0" borderId="91" xfId="0" applyFont="1" applyBorder="1" applyAlignment="1" applyProtection="1">
      <alignment horizontal="center"/>
      <protection locked="0" hidden="1"/>
    </xf>
    <xf numFmtId="0" fontId="6" fillId="0" borderId="92" xfId="0" applyFont="1" applyBorder="1" applyAlignment="1" applyProtection="1">
      <alignment horizontal="center"/>
      <protection locked="0" hidden="1"/>
    </xf>
    <xf numFmtId="0" fontId="6" fillId="0" borderId="93" xfId="0" applyFont="1" applyBorder="1" applyAlignment="1" applyProtection="1">
      <alignment horizontal="center"/>
      <protection locked="0" hidden="1"/>
    </xf>
    <xf numFmtId="0" fontId="6" fillId="0" borderId="94" xfId="0" applyFont="1" applyBorder="1" applyAlignment="1" applyProtection="1">
      <alignment horizontal="center"/>
      <protection locked="0" hidden="1"/>
    </xf>
    <xf numFmtId="0" fontId="6" fillId="0" borderId="95" xfId="0" applyFont="1" applyBorder="1" applyAlignment="1" applyProtection="1">
      <alignment horizontal="center"/>
      <protection locked="0" hidden="1"/>
    </xf>
    <xf numFmtId="0" fontId="6" fillId="0" borderId="96" xfId="0" applyFont="1" applyBorder="1" applyAlignment="1" applyProtection="1">
      <alignment horizontal="center"/>
      <protection locked="0" hidden="1"/>
    </xf>
    <xf numFmtId="49" fontId="25" fillId="0" borderId="65" xfId="0" applyNumberFormat="1" applyFont="1" applyBorder="1" applyAlignment="1" applyProtection="1">
      <alignment horizontal="center"/>
      <protection locked="0" hidden="1"/>
    </xf>
    <xf numFmtId="0" fontId="21" fillId="11" borderId="0" xfId="0" applyFont="1" applyFill="1" applyAlignment="1" applyProtection="1">
      <alignment horizontal="center"/>
      <protection hidden="1"/>
    </xf>
    <xf numFmtId="0" fontId="21" fillId="0" borderId="0" xfId="0" applyFont="1" applyFill="1" applyBorder="1" applyAlignment="1" applyProtection="1">
      <alignment horizontal="center"/>
      <protection hidden="1"/>
    </xf>
    <xf numFmtId="0" fontId="6" fillId="0" borderId="0" xfId="0" applyFont="1" applyAlignment="1" applyProtection="1">
      <alignment horizontal="right"/>
      <protection hidden="1"/>
    </xf>
    <xf numFmtId="0" fontId="6" fillId="9" borderId="4" xfId="0" applyFont="1" applyFill="1" applyBorder="1" applyAlignment="1" applyProtection="1">
      <alignment horizontal="left" vertical="center"/>
      <protection hidden="1"/>
    </xf>
    <xf numFmtId="0" fontId="6" fillId="9" borderId="5" xfId="0" applyFont="1" applyFill="1" applyBorder="1" applyAlignment="1" applyProtection="1">
      <alignment horizontal="left" vertical="center"/>
      <protection hidden="1"/>
    </xf>
    <xf numFmtId="0" fontId="6" fillId="9" borderId="6" xfId="0" applyFont="1" applyFill="1" applyBorder="1" applyAlignment="1" applyProtection="1">
      <alignment horizontal="left" vertical="center"/>
      <protection hidden="1"/>
    </xf>
    <xf numFmtId="0" fontId="6" fillId="9" borderId="44" xfId="0" applyFont="1" applyFill="1" applyBorder="1" applyAlignment="1" applyProtection="1">
      <alignment horizontal="center" vertical="center"/>
      <protection hidden="1"/>
    </xf>
    <xf numFmtId="0" fontId="6" fillId="9" borderId="45" xfId="0" applyFont="1" applyFill="1" applyBorder="1" applyAlignment="1" applyProtection="1">
      <alignment horizontal="center" vertical="center"/>
      <protection hidden="1"/>
    </xf>
    <xf numFmtId="0" fontId="6" fillId="9" borderId="46" xfId="0" applyFont="1" applyFill="1" applyBorder="1" applyAlignment="1" applyProtection="1">
      <alignment horizontal="center" vertical="center"/>
      <protection hidden="1"/>
    </xf>
    <xf numFmtId="0" fontId="6" fillId="3" borderId="44" xfId="0" applyFont="1" applyFill="1" applyBorder="1" applyAlignment="1" applyProtection="1">
      <alignment horizontal="center" vertical="center"/>
      <protection hidden="1"/>
    </xf>
    <xf numFmtId="0" fontId="6" fillId="3" borderId="46" xfId="0" applyFont="1" applyFill="1" applyBorder="1" applyAlignment="1" applyProtection="1">
      <alignment horizontal="center" vertical="center"/>
      <protection hidden="1"/>
    </xf>
    <xf numFmtId="0" fontId="13" fillId="0" borderId="97" xfId="0" applyFont="1" applyBorder="1" applyAlignment="1" applyProtection="1">
      <alignment horizontal="center" vertical="center"/>
      <protection hidden="1"/>
    </xf>
    <xf numFmtId="0" fontId="13" fillId="0" borderId="98" xfId="0" applyFont="1" applyBorder="1" applyAlignment="1" applyProtection="1">
      <alignment horizontal="center" vertical="center"/>
      <protection hidden="1"/>
    </xf>
    <xf numFmtId="0" fontId="13" fillId="0" borderId="99" xfId="0" applyFont="1" applyBorder="1" applyAlignment="1" applyProtection="1">
      <alignment horizontal="center" vertical="center"/>
      <protection hidden="1"/>
    </xf>
    <xf numFmtId="0" fontId="16" fillId="0" borderId="3" xfId="0" applyFont="1" applyBorder="1" applyAlignment="1" applyProtection="1">
      <alignment horizontal="center" textRotation="90" wrapText="1"/>
      <protection hidden="1"/>
    </xf>
    <xf numFmtId="0" fontId="16" fillId="0" borderId="17" xfId="0" applyFont="1" applyBorder="1" applyAlignment="1" applyProtection="1">
      <alignment horizontal="center" textRotation="90"/>
      <protection hidden="1"/>
    </xf>
    <xf numFmtId="0" fontId="16" fillId="0" borderId="8" xfId="0" applyFont="1" applyBorder="1" applyAlignment="1" applyProtection="1">
      <alignment horizontal="center" textRotation="90"/>
      <protection hidden="1"/>
    </xf>
    <xf numFmtId="0" fontId="21" fillId="0" borderId="0" xfId="0" applyFont="1" applyBorder="1" applyAlignment="1" applyProtection="1">
      <alignment horizontal="right"/>
      <protection hidden="1"/>
    </xf>
    <xf numFmtId="0" fontId="21" fillId="0" borderId="0" xfId="0" applyFont="1" applyAlignment="1" applyProtection="1">
      <alignment horizontal="right"/>
      <protection hidden="1"/>
    </xf>
    <xf numFmtId="0" fontId="21" fillId="0" borderId="17" xfId="0" applyFont="1" applyBorder="1" applyAlignment="1" applyProtection="1">
      <alignment horizontal="center" wrapText="1"/>
      <protection hidden="1"/>
    </xf>
    <xf numFmtId="0" fontId="21" fillId="0" borderId="8" xfId="0" applyFont="1" applyBorder="1" applyAlignment="1" applyProtection="1">
      <alignment horizontal="center" wrapText="1"/>
      <protection hidden="1"/>
    </xf>
    <xf numFmtId="0" fontId="6" fillId="3" borderId="4" xfId="0" applyFont="1" applyFill="1" applyBorder="1" applyAlignment="1" applyProtection="1">
      <alignment horizontal="left" vertical="center"/>
      <protection hidden="1"/>
    </xf>
    <xf numFmtId="0" fontId="6" fillId="3" borderId="5" xfId="0" applyFont="1" applyFill="1" applyBorder="1" applyAlignment="1" applyProtection="1">
      <alignment horizontal="left" vertical="center"/>
      <protection hidden="1"/>
    </xf>
    <xf numFmtId="0" fontId="6" fillId="3" borderId="6" xfId="0" applyFont="1" applyFill="1" applyBorder="1" applyAlignment="1" applyProtection="1">
      <alignment horizontal="left" vertical="center"/>
      <protection hidden="1"/>
    </xf>
    <xf numFmtId="0" fontId="6" fillId="4" borderId="4" xfId="0" applyFont="1" applyFill="1" applyBorder="1" applyAlignment="1" applyProtection="1">
      <alignment horizontal="left" vertical="center"/>
      <protection hidden="1"/>
    </xf>
    <xf numFmtId="0" fontId="6" fillId="4" borderId="5" xfId="0" applyFont="1" applyFill="1" applyBorder="1" applyAlignment="1" applyProtection="1">
      <alignment horizontal="left" vertical="center"/>
      <protection hidden="1"/>
    </xf>
    <xf numFmtId="0" fontId="6" fillId="4" borderId="6" xfId="0" applyFont="1" applyFill="1" applyBorder="1" applyAlignment="1" applyProtection="1">
      <alignment horizontal="left" vertical="center"/>
      <protection hidden="1"/>
    </xf>
    <xf numFmtId="0" fontId="6" fillId="5" borderId="4" xfId="0" applyFont="1" applyFill="1" applyBorder="1" applyAlignment="1" applyProtection="1">
      <alignment horizontal="left" vertical="center"/>
      <protection hidden="1"/>
    </xf>
    <xf numFmtId="0" fontId="6" fillId="5" borderId="5" xfId="0" applyFont="1" applyFill="1" applyBorder="1" applyAlignment="1" applyProtection="1">
      <alignment horizontal="left" vertical="center"/>
      <protection hidden="1"/>
    </xf>
    <xf numFmtId="0" fontId="6" fillId="5" borderId="6" xfId="0" applyFont="1" applyFill="1" applyBorder="1" applyAlignment="1" applyProtection="1">
      <alignment horizontal="left" vertical="center"/>
      <protection hidden="1"/>
    </xf>
    <xf numFmtId="0" fontId="21" fillId="2" borderId="4" xfId="0" applyFont="1" applyFill="1" applyBorder="1" applyAlignment="1" applyProtection="1">
      <alignment horizontal="right" vertical="center"/>
      <protection hidden="1"/>
    </xf>
    <xf numFmtId="0" fontId="21" fillId="2" borderId="5" xfId="0" applyFont="1" applyFill="1" applyBorder="1" applyAlignment="1" applyProtection="1">
      <alignment horizontal="right" vertical="center"/>
      <protection hidden="1"/>
    </xf>
    <xf numFmtId="0" fontId="21" fillId="2" borderId="6" xfId="0" applyFont="1" applyFill="1" applyBorder="1" applyAlignment="1" applyProtection="1">
      <alignment horizontal="right" vertical="center"/>
      <protection hidden="1"/>
    </xf>
    <xf numFmtId="0" fontId="21" fillId="2" borderId="4" xfId="0" applyFont="1" applyFill="1" applyBorder="1" applyAlignment="1" applyProtection="1">
      <alignment horizontal="center" vertical="center"/>
      <protection hidden="1"/>
    </xf>
    <xf numFmtId="0" fontId="21" fillId="2" borderId="6" xfId="0" applyFont="1" applyFill="1" applyBorder="1" applyAlignment="1" applyProtection="1">
      <alignment horizontal="center" vertical="center"/>
      <protection hidden="1"/>
    </xf>
    <xf numFmtId="164" fontId="21" fillId="0" borderId="4" xfId="0" applyNumberFormat="1" applyFont="1" applyBorder="1" applyAlignment="1" applyProtection="1">
      <alignment horizontal="center" vertical="center"/>
      <protection hidden="1"/>
    </xf>
    <xf numFmtId="164" fontId="21" fillId="0" borderId="6" xfId="0" applyNumberFormat="1" applyFont="1" applyBorder="1" applyAlignment="1" applyProtection="1">
      <alignment horizontal="center" vertical="center"/>
      <protection hidden="1"/>
    </xf>
    <xf numFmtId="0" fontId="16"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4" xfId="0" applyFont="1" applyBorder="1" applyAlignment="1" applyProtection="1">
      <alignment horizontal="center" wrapText="1"/>
      <protection hidden="1"/>
    </xf>
    <xf numFmtId="0" fontId="0" fillId="0" borderId="6" xfId="0" applyFont="1" applyBorder="1" applyAlignment="1" applyProtection="1">
      <alignment horizontal="center" wrapText="1"/>
      <protection hidden="1"/>
    </xf>
    <xf numFmtId="0" fontId="12" fillId="11" borderId="0" xfId="0" applyFont="1" applyFill="1" applyBorder="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14" fillId="11" borderId="27" xfId="0" applyFont="1" applyFill="1" applyBorder="1" applyAlignment="1" applyProtection="1">
      <alignment horizontal="left" vertical="center" wrapText="1"/>
      <protection hidden="1"/>
    </xf>
    <xf numFmtId="0" fontId="14" fillId="11" borderId="28" xfId="0" applyFont="1" applyFill="1" applyBorder="1" applyAlignment="1" applyProtection="1">
      <alignment horizontal="left" vertical="center" wrapText="1"/>
      <protection hidden="1"/>
    </xf>
    <xf numFmtId="0" fontId="14" fillId="11" borderId="29" xfId="0" applyFont="1" applyFill="1" applyBorder="1" applyAlignment="1" applyProtection="1">
      <alignment horizontal="left" vertical="center" wrapText="1"/>
      <protection hidden="1"/>
    </xf>
    <xf numFmtId="0" fontId="14" fillId="11" borderId="18" xfId="0" applyFont="1" applyFill="1" applyBorder="1" applyAlignment="1" applyProtection="1">
      <alignment horizontal="left" vertical="center" wrapText="1"/>
      <protection hidden="1"/>
    </xf>
    <xf numFmtId="0" fontId="14" fillId="11" borderId="0" xfId="0" applyFont="1" applyFill="1" applyBorder="1" applyAlignment="1" applyProtection="1">
      <alignment horizontal="left" vertical="center" wrapText="1"/>
      <protection hidden="1"/>
    </xf>
    <xf numFmtId="0" fontId="14" fillId="11" borderId="11" xfId="0" applyFont="1" applyFill="1" applyBorder="1" applyAlignment="1" applyProtection="1">
      <alignment horizontal="left" vertical="center" wrapText="1"/>
      <protection hidden="1"/>
    </xf>
    <xf numFmtId="0" fontId="14" fillId="11" borderId="30" xfId="0" applyFont="1" applyFill="1" applyBorder="1" applyAlignment="1" applyProtection="1">
      <alignment horizontal="left" vertical="center" wrapText="1"/>
      <protection hidden="1"/>
    </xf>
    <xf numFmtId="0" fontId="14" fillId="11" borderId="31" xfId="0" applyFont="1" applyFill="1" applyBorder="1" applyAlignment="1" applyProtection="1">
      <alignment horizontal="left" vertical="center" wrapText="1"/>
      <protection hidden="1"/>
    </xf>
    <xf numFmtId="0" fontId="14" fillId="11" borderId="32" xfId="0" applyFont="1" applyFill="1" applyBorder="1" applyAlignment="1" applyProtection="1">
      <alignment horizontal="left" vertical="center" wrapText="1"/>
      <protection hidden="1"/>
    </xf>
    <xf numFmtId="0" fontId="15" fillId="0" borderId="10" xfId="0" applyFont="1" applyBorder="1" applyAlignment="1" applyProtection="1">
      <alignment horizontal="right" wrapText="1"/>
      <protection hidden="1"/>
    </xf>
    <xf numFmtId="0" fontId="10" fillId="12" borderId="0" xfId="0" applyFont="1" applyFill="1" applyAlignment="1" applyProtection="1">
      <alignment horizontal="left" vertical="top"/>
      <protection hidden="1"/>
    </xf>
    <xf numFmtId="0" fontId="26" fillId="13" borderId="0" xfId="0" applyFont="1" applyFill="1" applyAlignment="1" applyProtection="1">
      <alignment horizontal="center" vertical="center" wrapText="1"/>
      <protection hidden="1"/>
    </xf>
  </cellXfs>
  <cellStyles count="4">
    <cellStyle name="Standard" xfId="0" builtinId="0"/>
    <cellStyle name="Standard 2" xfId="1"/>
    <cellStyle name="Standard 3" xfId="2"/>
    <cellStyle name="Standard 3 2" xfId="3"/>
  </cellStyles>
  <dxfs count="4">
    <dxf>
      <fill>
        <patternFill>
          <bgColor rgb="FFFFFF00"/>
        </patternFill>
      </fill>
    </dxf>
    <dxf>
      <fill>
        <patternFill>
          <bgColor theme="0" tint="-0.24994659260841701"/>
        </patternFill>
      </fill>
    </dxf>
    <dxf>
      <fill>
        <patternFill>
          <bgColor rgb="FF92D050"/>
        </patternFill>
      </fill>
    </dxf>
    <dxf>
      <fill>
        <patternFill>
          <bgColor rgb="FFFF0000"/>
        </patternFill>
      </fill>
    </dxf>
  </dxfs>
  <tableStyles count="0" defaultTableStyle="TableStyleMedium2" defaultPivotStyle="PivotStyleLight16"/>
  <colors>
    <mruColors>
      <color rgb="FF009900"/>
      <color rgb="FFCCFFCC"/>
      <color rgb="FF99CCFF"/>
      <color rgb="FFFFFF99"/>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ZKA 4 - 2017 - Mathematik - Erfüllung in den Aufgaben</a:t>
            </a:r>
          </a:p>
        </c:rich>
      </c:tx>
      <c:layout>
        <c:manualLayout>
          <c:xMode val="edge"/>
          <c:yMode val="edge"/>
          <c:x val="0.29307426189310326"/>
          <c:y val="3.340300055085707E-2"/>
        </c:manualLayout>
      </c:layout>
      <c:overlay val="0"/>
      <c:spPr>
        <a:noFill/>
        <a:ln w="25400">
          <a:noFill/>
        </a:ln>
      </c:spPr>
    </c:title>
    <c:autoTitleDeleted val="0"/>
    <c:plotArea>
      <c:layout>
        <c:manualLayout>
          <c:layoutTarget val="inner"/>
          <c:xMode val="edge"/>
          <c:yMode val="edge"/>
          <c:x val="8.3906375906235411E-2"/>
          <c:y val="0.14176878552432601"/>
          <c:w val="0.90089085727820784"/>
          <c:h val="0.67512332481618598"/>
        </c:manualLayout>
      </c:layout>
      <c:barChart>
        <c:barDir val="col"/>
        <c:grouping val="clustered"/>
        <c:varyColors val="0"/>
        <c:ser>
          <c:idx val="1"/>
          <c:order val="0"/>
          <c:spPr>
            <a:ln>
              <a:solidFill>
                <a:schemeClr val="tx1"/>
              </a:solidFill>
            </a:ln>
          </c:spPr>
          <c:invertIfNegative val="0"/>
          <c:dPt>
            <c:idx val="0"/>
            <c:invertIfNegative val="0"/>
            <c:bubble3D val="0"/>
            <c:spPr>
              <a:solidFill>
                <a:srgbClr val="FFFF99"/>
              </a:solidFill>
              <a:ln>
                <a:solidFill>
                  <a:schemeClr val="tx1"/>
                </a:solidFill>
              </a:ln>
            </c:spPr>
          </c:dPt>
          <c:dPt>
            <c:idx val="1"/>
            <c:invertIfNegative val="0"/>
            <c:bubble3D val="0"/>
            <c:spPr>
              <a:solidFill>
                <a:srgbClr val="FFFF99"/>
              </a:solidFill>
              <a:ln>
                <a:solidFill>
                  <a:schemeClr val="tx1"/>
                </a:solidFill>
              </a:ln>
            </c:spPr>
          </c:dPt>
          <c:dPt>
            <c:idx val="2"/>
            <c:invertIfNegative val="0"/>
            <c:bubble3D val="0"/>
            <c:spPr>
              <a:solidFill>
                <a:srgbClr val="FFFF99"/>
              </a:solidFill>
              <a:ln>
                <a:solidFill>
                  <a:schemeClr val="tx1"/>
                </a:solidFill>
              </a:ln>
            </c:spPr>
          </c:dPt>
          <c:dPt>
            <c:idx val="3"/>
            <c:invertIfNegative val="0"/>
            <c:bubble3D val="0"/>
            <c:spPr>
              <a:solidFill>
                <a:srgbClr val="FFFF99"/>
              </a:solidFill>
              <a:ln>
                <a:solidFill>
                  <a:schemeClr val="tx1"/>
                </a:solidFill>
              </a:ln>
            </c:spPr>
          </c:dPt>
          <c:dPt>
            <c:idx val="4"/>
            <c:invertIfNegative val="0"/>
            <c:bubble3D val="0"/>
            <c:spPr>
              <a:solidFill>
                <a:srgbClr val="FFFF99"/>
              </a:solidFill>
              <a:ln>
                <a:solidFill>
                  <a:schemeClr val="tx1"/>
                </a:solidFill>
              </a:ln>
            </c:spPr>
          </c:dPt>
          <c:dPt>
            <c:idx val="5"/>
            <c:invertIfNegative val="0"/>
            <c:bubble3D val="0"/>
            <c:spPr>
              <a:solidFill>
                <a:srgbClr val="FFFF99"/>
              </a:solidFill>
              <a:ln>
                <a:solidFill>
                  <a:schemeClr val="tx1"/>
                </a:solidFill>
              </a:ln>
            </c:spPr>
          </c:dPt>
          <c:dPt>
            <c:idx val="6"/>
            <c:invertIfNegative val="0"/>
            <c:bubble3D val="0"/>
            <c:spPr>
              <a:solidFill>
                <a:srgbClr val="99CCFF"/>
              </a:solidFill>
              <a:ln>
                <a:solidFill>
                  <a:schemeClr val="tx1"/>
                </a:solidFill>
              </a:ln>
            </c:spPr>
          </c:dPt>
          <c:dPt>
            <c:idx val="7"/>
            <c:invertIfNegative val="0"/>
            <c:bubble3D val="0"/>
            <c:spPr>
              <a:solidFill>
                <a:srgbClr val="CCFFCC"/>
              </a:solidFill>
              <a:ln>
                <a:solidFill>
                  <a:schemeClr val="tx1"/>
                </a:solidFill>
              </a:ln>
            </c:spPr>
          </c:dPt>
          <c:dPt>
            <c:idx val="8"/>
            <c:invertIfNegative val="0"/>
            <c:bubble3D val="0"/>
            <c:spPr>
              <a:solidFill>
                <a:srgbClr val="CCFFCC"/>
              </a:solidFill>
              <a:ln>
                <a:solidFill>
                  <a:schemeClr val="tx1"/>
                </a:solidFill>
              </a:ln>
            </c:spPr>
          </c:dPt>
          <c:dPt>
            <c:idx val="9"/>
            <c:invertIfNegative val="0"/>
            <c:bubble3D val="0"/>
            <c:spPr>
              <a:solidFill>
                <a:srgbClr val="99CCFF"/>
              </a:solidFill>
              <a:ln>
                <a:solidFill>
                  <a:schemeClr val="tx1"/>
                </a:solidFill>
              </a:ln>
            </c:spPr>
          </c:dPt>
          <c:dPt>
            <c:idx val="10"/>
            <c:invertIfNegative val="0"/>
            <c:bubble3D val="0"/>
            <c:spPr>
              <a:solidFill>
                <a:srgbClr val="FFFF99"/>
              </a:solidFill>
              <a:ln>
                <a:solidFill>
                  <a:schemeClr val="tx1"/>
                </a:solidFill>
              </a:ln>
            </c:spPr>
          </c:dPt>
          <c:dPt>
            <c:idx val="11"/>
            <c:invertIfNegative val="0"/>
            <c:bubble3D val="0"/>
            <c:spPr>
              <a:solidFill>
                <a:srgbClr val="99CCFF"/>
              </a:solidFill>
              <a:ln>
                <a:solidFill>
                  <a:schemeClr val="tx1"/>
                </a:solidFill>
              </a:ln>
            </c:spPr>
          </c:dPt>
          <c:dPt>
            <c:idx val="12"/>
            <c:invertIfNegative val="0"/>
            <c:bubble3D val="0"/>
            <c:spPr>
              <a:solidFill>
                <a:srgbClr val="FFFF99"/>
              </a:solidFill>
              <a:ln>
                <a:solidFill>
                  <a:schemeClr val="tx1"/>
                </a:solidFill>
              </a:ln>
            </c:spPr>
          </c:dPt>
          <c:dPt>
            <c:idx val="13"/>
            <c:invertIfNegative val="0"/>
            <c:bubble3D val="0"/>
            <c:spPr>
              <a:solidFill>
                <a:srgbClr val="FFFF99"/>
              </a:solidFill>
              <a:ln>
                <a:solidFill>
                  <a:schemeClr val="tx1"/>
                </a:solidFill>
              </a:ln>
            </c:spPr>
          </c:dPt>
          <c:dPt>
            <c:idx val="14"/>
            <c:invertIfNegative val="0"/>
            <c:bubble3D val="0"/>
            <c:spPr>
              <a:solidFill>
                <a:srgbClr val="CCFFCC"/>
              </a:solidFill>
              <a:ln>
                <a:solidFill>
                  <a:schemeClr val="tx1"/>
                </a:solidFill>
              </a:ln>
            </c:spPr>
          </c:dPt>
          <c:dPt>
            <c:idx val="15"/>
            <c:invertIfNegative val="0"/>
            <c:bubble3D val="0"/>
            <c:spPr>
              <a:solidFill>
                <a:srgbClr val="99CCFF"/>
              </a:solidFill>
              <a:ln>
                <a:solidFill>
                  <a:schemeClr val="tx1"/>
                </a:solidFill>
              </a:ln>
            </c:spPr>
          </c:dPt>
          <c:dPt>
            <c:idx val="16"/>
            <c:invertIfNegative val="0"/>
            <c:bubble3D val="0"/>
            <c:spPr>
              <a:solidFill>
                <a:srgbClr val="CCFFCC"/>
              </a:solidFill>
              <a:ln>
                <a:solidFill>
                  <a:schemeClr val="tx1"/>
                </a:solidFill>
              </a:ln>
            </c:spPr>
          </c:dPt>
          <c:dPt>
            <c:idx val="17"/>
            <c:invertIfNegative val="0"/>
            <c:bubble3D val="0"/>
            <c:spPr>
              <a:solidFill>
                <a:srgbClr val="CCFFCC"/>
              </a:solidFill>
              <a:ln>
                <a:solidFill>
                  <a:schemeClr val="tx1"/>
                </a:solidFill>
              </a:ln>
            </c:spPr>
          </c:dPt>
          <c:dPt>
            <c:idx val="18"/>
            <c:invertIfNegative val="0"/>
            <c:bubble3D val="0"/>
            <c:spPr>
              <a:solidFill>
                <a:schemeClr val="accent4">
                  <a:lumMod val="60000"/>
                  <a:lumOff val="40000"/>
                </a:schemeClr>
              </a:solidFill>
              <a:ln>
                <a:solidFill>
                  <a:schemeClr val="tx1"/>
                </a:solidFill>
              </a:ln>
            </c:spPr>
          </c:dPt>
          <c:dPt>
            <c:idx val="19"/>
            <c:invertIfNegative val="0"/>
            <c:bubble3D val="0"/>
            <c:spPr>
              <a:solidFill>
                <a:srgbClr val="CCFFCC"/>
              </a:solidFill>
              <a:ln>
                <a:solidFill>
                  <a:schemeClr val="tx1"/>
                </a:solidFill>
              </a:ln>
            </c:spPr>
          </c:dPt>
          <c:dLbls>
            <c:txPr>
              <a:bodyPr/>
              <a:lstStyle/>
              <a:p>
                <a:pPr>
                  <a:defRPr sz="800"/>
                </a:pPr>
                <a:endParaRPr lang="de-DE"/>
              </a:p>
            </c:txPr>
            <c:dLblPos val="inEnd"/>
            <c:showLegendKey val="0"/>
            <c:showVal val="1"/>
            <c:showCatName val="0"/>
            <c:showSerName val="0"/>
            <c:showPercent val="0"/>
            <c:showBubbleSize val="0"/>
            <c:showLeaderLines val="0"/>
          </c:dLbls>
          <c:cat>
            <c:strRef>
              <c:f>Datenquelle!$B$16:$V$16</c:f>
              <c:strCache>
                <c:ptCount val="20"/>
                <c:pt idx="0">
                  <c:v>1a</c:v>
                </c:pt>
                <c:pt idx="1">
                  <c:v>1b</c:v>
                </c:pt>
                <c:pt idx="2">
                  <c:v>1c</c:v>
                </c:pt>
                <c:pt idx="3">
                  <c:v>1d</c:v>
                </c:pt>
                <c:pt idx="4">
                  <c:v>1e</c:v>
                </c:pt>
                <c:pt idx="5">
                  <c:v>2</c:v>
                </c:pt>
                <c:pt idx="6">
                  <c:v>3</c:v>
                </c:pt>
                <c:pt idx="7">
                  <c:v>4a</c:v>
                </c:pt>
                <c:pt idx="8">
                  <c:v>4b</c:v>
                </c:pt>
                <c:pt idx="9">
                  <c:v>5</c:v>
                </c:pt>
                <c:pt idx="10">
                  <c:v>6</c:v>
                </c:pt>
                <c:pt idx="11">
                  <c:v>7</c:v>
                </c:pt>
                <c:pt idx="12">
                  <c:v>8a</c:v>
                </c:pt>
                <c:pt idx="13">
                  <c:v>8b</c:v>
                </c:pt>
                <c:pt idx="14">
                  <c:v>9</c:v>
                </c:pt>
                <c:pt idx="15">
                  <c:v>10</c:v>
                </c:pt>
                <c:pt idx="16">
                  <c:v>11</c:v>
                </c:pt>
                <c:pt idx="17">
                  <c:v>12</c:v>
                </c:pt>
                <c:pt idx="18">
                  <c:v>13</c:v>
                </c:pt>
                <c:pt idx="19">
                  <c:v>14</c:v>
                </c:pt>
              </c:strCache>
            </c:strRef>
          </c:cat>
          <c:val>
            <c:numRef>
              <c:f>Datenquelle!$B$19:$U$19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30"/>
        <c:axId val="167949440"/>
        <c:axId val="167951360"/>
      </c:barChart>
      <c:catAx>
        <c:axId val="1679494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Aufgaben</a:t>
                </a:r>
              </a:p>
            </c:rich>
          </c:tx>
          <c:layout>
            <c:manualLayout>
              <c:xMode val="edge"/>
              <c:yMode val="edge"/>
              <c:x val="0.49915547100572405"/>
              <c:y val="0.9164924986228572"/>
            </c:manualLayout>
          </c:layout>
          <c:overlay val="0"/>
          <c:spPr>
            <a:noFill/>
            <a:ln w="25400">
              <a:noFill/>
            </a:ln>
          </c:spPr>
        </c:title>
        <c:numFmt formatCode="0%" sourceLinked="1"/>
        <c:majorTickMark val="out"/>
        <c:minorTickMark val="none"/>
        <c:tickLblPos val="nextTo"/>
        <c:spPr>
          <a:ln w="3175">
            <a:solidFill>
              <a:schemeClr val="bg1">
                <a:lumMod val="50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67951360"/>
        <c:crosses val="autoZero"/>
        <c:auto val="1"/>
        <c:lblAlgn val="ctr"/>
        <c:lblOffset val="100"/>
        <c:tickLblSkip val="1"/>
        <c:tickMarkSkip val="1"/>
        <c:noMultiLvlLbl val="0"/>
      </c:catAx>
      <c:valAx>
        <c:axId val="167951360"/>
        <c:scaling>
          <c:orientation val="minMax"/>
          <c:max val="1"/>
        </c:scaling>
        <c:delete val="0"/>
        <c:axPos val="l"/>
        <c:majorGridlines>
          <c:spPr>
            <a:ln w="12700">
              <a:solidFill>
                <a:srgbClr val="80808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Erfüllungsprozentsätze</a:t>
                </a:r>
              </a:p>
            </c:rich>
          </c:tx>
          <c:layout>
            <c:manualLayout>
              <c:xMode val="edge"/>
              <c:yMode val="edge"/>
              <c:x val="6.7567947859269555E-3"/>
              <c:y val="0.16283902012248466"/>
            </c:manualLayout>
          </c:layout>
          <c:overlay val="0"/>
          <c:spPr>
            <a:noFill/>
            <a:ln w="25400">
              <a:noFill/>
            </a:ln>
          </c:spPr>
        </c:title>
        <c:numFmt formatCode="0%" sourceLinked="1"/>
        <c:majorTickMark val="out"/>
        <c:minorTickMark val="none"/>
        <c:tickLblPos val="nextTo"/>
        <c:spPr>
          <a:ln w="3175">
            <a:solidFill>
              <a:schemeClr val="bg1">
                <a:lumMod val="50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67949440"/>
        <c:crosses val="autoZero"/>
        <c:crossBetween val="between"/>
        <c:majorUnit val="0.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Mathematik - </a:t>
            </a:r>
          </a:p>
          <a:p>
            <a:pPr>
              <a:defRPr/>
            </a:pPr>
            <a:r>
              <a:rPr lang="en-US" sz="1100">
                <a:latin typeface="Arial" panose="020B0604020202020204" pitchFamily="34" charset="0"/>
                <a:cs typeface="Arial" panose="020B0604020202020204" pitchFamily="34" charset="0"/>
              </a:rPr>
              <a:t>Erfüllung in den Anforderungsbereichen gesamt</a:t>
            </a:r>
          </a:p>
        </c:rich>
      </c:tx>
      <c:overlay val="0"/>
    </c:title>
    <c:autoTitleDeleted val="0"/>
    <c:plotArea>
      <c:layout>
        <c:manualLayout>
          <c:layoutTarget val="inner"/>
          <c:xMode val="edge"/>
          <c:yMode val="edge"/>
          <c:x val="0.16135280591742329"/>
          <c:y val="0.22824074074074074"/>
          <c:w val="0.80508495905153243"/>
          <c:h val="0.58559383202099735"/>
        </c:manualLayout>
      </c:layout>
      <c:barChart>
        <c:barDir val="col"/>
        <c:grouping val="clustered"/>
        <c:varyColors val="0"/>
        <c:ser>
          <c:idx val="0"/>
          <c:order val="0"/>
          <c:spPr>
            <a:solidFill>
              <a:srgbClr val="FFC000"/>
            </a:solidFill>
            <a:ln>
              <a:solidFill>
                <a:schemeClr val="tx1"/>
              </a:solidFill>
            </a:ln>
          </c:spPr>
          <c:invertIfNegative val="0"/>
          <c:dPt>
            <c:idx val="1"/>
            <c:invertIfNegative val="0"/>
            <c:bubble3D val="0"/>
            <c:spPr>
              <a:solidFill>
                <a:srgbClr val="009900"/>
              </a:solidFill>
              <a:ln>
                <a:solidFill>
                  <a:schemeClr val="tx1"/>
                </a:solidFill>
              </a:ln>
            </c:spPr>
          </c:dPt>
          <c:dPt>
            <c:idx val="2"/>
            <c:invertIfNegative val="0"/>
            <c:bubble3D val="0"/>
            <c:spPr>
              <a:solidFill>
                <a:srgbClr val="FF00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Datenquelle!$C$28:$C$30</c:f>
              <c:strCache>
                <c:ptCount val="3"/>
                <c:pt idx="0">
                  <c:v>AFB I</c:v>
                </c:pt>
                <c:pt idx="1">
                  <c:v>AFB II</c:v>
                </c:pt>
                <c:pt idx="2">
                  <c:v>AFB III</c:v>
                </c:pt>
              </c:strCache>
            </c:strRef>
          </c:cat>
          <c:val>
            <c:numRef>
              <c:f>Datenquelle!$D$72:$D$74</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93543168"/>
        <c:axId val="193545344"/>
      </c:barChart>
      <c:catAx>
        <c:axId val="193543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Anforderungsbereiche</a:t>
                </a:r>
              </a:p>
            </c:rich>
          </c:tx>
          <c:overlay val="0"/>
        </c:title>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93545344"/>
        <c:crosses val="autoZero"/>
        <c:auto val="1"/>
        <c:lblAlgn val="ctr"/>
        <c:lblOffset val="100"/>
        <c:noMultiLvlLbl val="0"/>
      </c:catAx>
      <c:valAx>
        <c:axId val="193545344"/>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93543168"/>
        <c:crosses val="autoZero"/>
        <c:crossBetween val="between"/>
        <c:majorUnit val="0.2"/>
      </c:valAx>
      <c:spPr>
        <a:ln w="12700" cap="flat">
          <a:solidFill>
            <a:schemeClr val="bg1">
              <a:lumMod val="50000"/>
            </a:schemeClr>
          </a:solidFill>
        </a:ln>
      </c:spPr>
    </c:plotArea>
    <c:plotVisOnly val="1"/>
    <c:dispBlanksAs val="gap"/>
    <c:showDLblsOverMax val="0"/>
  </c:chart>
  <c:spPr>
    <a:ln cap="rnd"/>
  </c:spPr>
  <c:printSettings>
    <c:headerFooter/>
    <c:pageMargins b="0.31496062992125984" l="0.39370078740157483" r="0.39370078740157483" t="0.39370078740157483" header="0.31496062992125984" footer="0.3149606299212598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Mathematik - </a:t>
            </a:r>
          </a:p>
          <a:p>
            <a:pPr>
              <a:defRPr/>
            </a:pPr>
            <a:r>
              <a:rPr lang="en-US" sz="1100">
                <a:latin typeface="Arial" panose="020B0604020202020204" pitchFamily="34" charset="0"/>
                <a:cs typeface="Arial" panose="020B0604020202020204" pitchFamily="34" charset="0"/>
              </a:rPr>
              <a:t>Erfüllung in den Kompetenzbereichen</a:t>
            </a:r>
          </a:p>
        </c:rich>
      </c:tx>
      <c:overlay val="0"/>
    </c:title>
    <c:autoTitleDeleted val="0"/>
    <c:plotArea>
      <c:layout>
        <c:manualLayout>
          <c:layoutTarget val="inner"/>
          <c:xMode val="edge"/>
          <c:yMode val="edge"/>
          <c:x val="0.14406155872582349"/>
          <c:y val="0.20972222222222223"/>
          <c:w val="0.82538280500915251"/>
          <c:h val="0.5140179352580927"/>
        </c:manualLayout>
      </c:layout>
      <c:barChart>
        <c:barDir val="col"/>
        <c:grouping val="clustered"/>
        <c:varyColors val="0"/>
        <c:ser>
          <c:idx val="0"/>
          <c:order val="0"/>
          <c:spPr>
            <a:ln>
              <a:solidFill>
                <a:schemeClr val="tx1"/>
              </a:solidFill>
            </a:ln>
          </c:spPr>
          <c:invertIfNegative val="0"/>
          <c:dPt>
            <c:idx val="0"/>
            <c:invertIfNegative val="0"/>
            <c:bubble3D val="0"/>
            <c:spPr>
              <a:solidFill>
                <a:srgbClr val="FFFF99"/>
              </a:solidFill>
              <a:ln>
                <a:solidFill>
                  <a:schemeClr val="tx1"/>
                </a:solidFill>
              </a:ln>
            </c:spPr>
          </c:dPt>
          <c:dPt>
            <c:idx val="1"/>
            <c:invertIfNegative val="0"/>
            <c:bubble3D val="0"/>
            <c:spPr>
              <a:solidFill>
                <a:srgbClr val="99CCFF"/>
              </a:solidFill>
              <a:ln>
                <a:solidFill>
                  <a:schemeClr val="tx1"/>
                </a:solidFill>
              </a:ln>
            </c:spPr>
          </c:dPt>
          <c:dPt>
            <c:idx val="2"/>
            <c:invertIfNegative val="0"/>
            <c:bubble3D val="0"/>
            <c:spPr>
              <a:solidFill>
                <a:srgbClr val="CCFFCC"/>
              </a:solidFill>
              <a:ln>
                <a:solidFill>
                  <a:schemeClr val="tx1"/>
                </a:solidFill>
              </a:ln>
            </c:spPr>
          </c:dPt>
          <c:dPt>
            <c:idx val="3"/>
            <c:invertIfNegative val="0"/>
            <c:bubble3D val="0"/>
            <c:spPr>
              <a:solidFill>
                <a:schemeClr val="accent4">
                  <a:lumMod val="60000"/>
                  <a:lumOff val="40000"/>
                </a:schemeClr>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Datenquelle!$C$38:$C$41</c:f>
              <c:strCache>
                <c:ptCount val="4"/>
                <c:pt idx="0">
                  <c:v>Zahlen und
Operationen</c:v>
                </c:pt>
                <c:pt idx="1">
                  <c:v>Raum und
Form</c:v>
                </c:pt>
                <c:pt idx="2">
                  <c:v>Größen und
Messen</c:v>
                </c:pt>
                <c:pt idx="3">
                  <c:v>Daten, Häufigkeit und 
Wahrscheinlichkeit</c:v>
                </c:pt>
              </c:strCache>
            </c:strRef>
          </c:cat>
          <c:val>
            <c:numRef>
              <c:f>Datenquelle!$J$82:$J$85</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93571840"/>
        <c:axId val="193582208"/>
      </c:barChart>
      <c:catAx>
        <c:axId val="19357184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Kompetenzbereiche</a:t>
                </a:r>
              </a:p>
            </c:rich>
          </c:tx>
          <c:overlay val="0"/>
        </c:title>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93582208"/>
        <c:crosses val="autoZero"/>
        <c:auto val="1"/>
        <c:lblAlgn val="ctr"/>
        <c:lblOffset val="100"/>
        <c:noMultiLvlLbl val="0"/>
      </c:catAx>
      <c:valAx>
        <c:axId val="193582208"/>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93571840"/>
        <c:crosses val="autoZero"/>
        <c:crossBetween val="between"/>
        <c:majorUnit val="0.2"/>
      </c:valAx>
      <c:spPr>
        <a:ln cap="rnd">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Mathematik</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"Zahlen und Operationen"</a:t>
            </a:r>
          </a:p>
        </c:rich>
      </c:tx>
      <c:overlay val="0"/>
    </c:title>
    <c:autoTitleDeleted val="0"/>
    <c:plotArea>
      <c:layout>
        <c:manualLayout>
          <c:layoutTarget val="inner"/>
          <c:xMode val="edge"/>
          <c:yMode val="edge"/>
          <c:x val="0.13959728468476545"/>
          <c:y val="0.20972222222222223"/>
          <c:w val="0.83257222828171151"/>
          <c:h val="0.59816875931049163"/>
        </c:manualLayout>
      </c:layout>
      <c:barChart>
        <c:barDir val="col"/>
        <c:grouping val="clustered"/>
        <c:varyColors val="0"/>
        <c:ser>
          <c:idx val="0"/>
          <c:order val="0"/>
          <c:spPr>
            <a:solidFill>
              <a:srgbClr val="FFFF99"/>
            </a:solidFill>
            <a:ln>
              <a:solidFill>
                <a:schemeClr val="tx1"/>
              </a:solidFill>
            </a:ln>
          </c:spPr>
          <c:invertIfNegative val="0"/>
          <c:dPt>
            <c:idx val="0"/>
            <c:invertIfNegative val="0"/>
            <c:bubble3D val="0"/>
            <c:spPr>
              <a:solidFill>
                <a:srgbClr val="FFC000"/>
              </a:solidFill>
              <a:ln>
                <a:solidFill>
                  <a:schemeClr val="tx1"/>
                </a:solidFill>
              </a:ln>
            </c:spPr>
          </c:dPt>
          <c:dPt>
            <c:idx val="1"/>
            <c:invertIfNegative val="0"/>
            <c:bubble3D val="0"/>
            <c:spPr>
              <a:solidFill>
                <a:srgbClr val="FFC000"/>
              </a:solidFill>
              <a:ln>
                <a:solidFill>
                  <a:schemeClr val="tx1"/>
                </a:solidFill>
              </a:ln>
            </c:spPr>
          </c:dPt>
          <c:dPt>
            <c:idx val="2"/>
            <c:invertIfNegative val="0"/>
            <c:bubble3D val="0"/>
            <c:spPr>
              <a:solidFill>
                <a:srgbClr val="FFC000"/>
              </a:solidFill>
              <a:ln>
                <a:solidFill>
                  <a:schemeClr val="tx1"/>
                </a:solidFill>
              </a:ln>
            </c:spPr>
          </c:dPt>
          <c:dPt>
            <c:idx val="3"/>
            <c:invertIfNegative val="0"/>
            <c:bubble3D val="0"/>
            <c:spPr>
              <a:solidFill>
                <a:srgbClr val="FFC000"/>
              </a:solidFill>
              <a:ln>
                <a:solidFill>
                  <a:schemeClr val="tx1"/>
                </a:solidFill>
              </a:ln>
            </c:spPr>
          </c:dPt>
          <c:dPt>
            <c:idx val="4"/>
            <c:invertIfNegative val="0"/>
            <c:bubble3D val="0"/>
            <c:spPr>
              <a:solidFill>
                <a:srgbClr val="FFC000"/>
              </a:solidFill>
              <a:ln>
                <a:solidFill>
                  <a:schemeClr val="tx1"/>
                </a:solidFill>
              </a:ln>
            </c:spPr>
          </c:dPt>
          <c:dPt>
            <c:idx val="5"/>
            <c:invertIfNegative val="0"/>
            <c:bubble3D val="0"/>
            <c:spPr>
              <a:solidFill>
                <a:srgbClr val="009900"/>
              </a:solidFill>
              <a:ln>
                <a:solidFill>
                  <a:schemeClr val="tx1"/>
                </a:solidFill>
              </a:ln>
            </c:spPr>
          </c:dPt>
          <c:dPt>
            <c:idx val="6"/>
            <c:invertIfNegative val="0"/>
            <c:bubble3D val="0"/>
            <c:spPr>
              <a:solidFill>
                <a:srgbClr val="009900"/>
              </a:solidFill>
              <a:ln>
                <a:solidFill>
                  <a:schemeClr val="tx1"/>
                </a:solidFill>
              </a:ln>
            </c:spPr>
          </c:dPt>
          <c:dPt>
            <c:idx val="7"/>
            <c:invertIfNegative val="0"/>
            <c:bubble3D val="0"/>
            <c:spPr>
              <a:solidFill>
                <a:srgbClr val="009900"/>
              </a:solidFill>
              <a:ln>
                <a:solidFill>
                  <a:schemeClr val="tx1"/>
                </a:solidFill>
              </a:ln>
            </c:spPr>
          </c:dPt>
          <c:dPt>
            <c:idx val="8"/>
            <c:invertIfNegative val="0"/>
            <c:bubble3D val="0"/>
            <c:spPr>
              <a:solidFill>
                <a:srgbClr val="FF0000"/>
              </a:solidFill>
              <a:ln>
                <a:solidFill>
                  <a:schemeClr val="tx1"/>
                </a:solidFill>
              </a:ln>
            </c:spPr>
          </c:dPt>
          <c:dLbls>
            <c:txPr>
              <a:bodyPr/>
              <a:lstStyle/>
              <a:p>
                <a:pPr>
                  <a:defRPr sz="9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Datenquelle!$C$34:$K$34</c:f>
              <c:strCache>
                <c:ptCount val="9"/>
                <c:pt idx="0">
                  <c:v>1a</c:v>
                </c:pt>
                <c:pt idx="1">
                  <c:v>1b</c:v>
                </c:pt>
                <c:pt idx="2">
                  <c:v>1c</c:v>
                </c:pt>
                <c:pt idx="3">
                  <c:v>1d</c:v>
                </c:pt>
                <c:pt idx="4">
                  <c:v>1e</c:v>
                </c:pt>
                <c:pt idx="5">
                  <c:v>2</c:v>
                </c:pt>
                <c:pt idx="6">
                  <c:v>6</c:v>
                </c:pt>
                <c:pt idx="7">
                  <c:v>8a</c:v>
                </c:pt>
                <c:pt idx="8">
                  <c:v>8b</c:v>
                </c:pt>
              </c:strCache>
            </c:strRef>
          </c:cat>
          <c:val>
            <c:numRef>
              <c:f>Datenquelle!$C$80:$K$80</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35"/>
        <c:overlap val="37"/>
        <c:axId val="193700992"/>
        <c:axId val="193702912"/>
      </c:barChart>
      <c:catAx>
        <c:axId val="193700992"/>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overlay val="0"/>
        </c:title>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93702912"/>
        <c:crosses val="autoZero"/>
        <c:auto val="1"/>
        <c:lblAlgn val="ctr"/>
        <c:lblOffset val="100"/>
        <c:noMultiLvlLbl val="0"/>
      </c:catAx>
      <c:valAx>
        <c:axId val="193702912"/>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93700992"/>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Mathematik</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"Raum und Form"</a:t>
            </a:r>
          </a:p>
        </c:rich>
      </c:tx>
      <c:overlay val="0"/>
    </c:title>
    <c:autoTitleDeleted val="0"/>
    <c:plotArea>
      <c:layout>
        <c:manualLayout>
          <c:layoutTarget val="inner"/>
          <c:xMode val="edge"/>
          <c:yMode val="edge"/>
          <c:x val="0.17162053433277172"/>
          <c:y val="0.20972222222222223"/>
          <c:w val="0.80054900342697333"/>
          <c:h val="0.59816875931049163"/>
        </c:manualLayout>
      </c:layout>
      <c:barChart>
        <c:barDir val="col"/>
        <c:grouping val="clustered"/>
        <c:varyColors val="0"/>
        <c:ser>
          <c:idx val="1"/>
          <c:order val="0"/>
          <c:spPr>
            <a:solidFill>
              <a:srgbClr val="99CCFF"/>
            </a:solidFill>
            <a:ln>
              <a:solidFill>
                <a:schemeClr val="tx1"/>
              </a:solidFill>
            </a:ln>
          </c:spPr>
          <c:invertIfNegative val="0"/>
          <c:dPt>
            <c:idx val="0"/>
            <c:invertIfNegative val="0"/>
            <c:bubble3D val="0"/>
            <c:spPr>
              <a:solidFill>
                <a:srgbClr val="FFC000"/>
              </a:solidFill>
              <a:ln>
                <a:solidFill>
                  <a:schemeClr val="tx1"/>
                </a:solidFill>
              </a:ln>
            </c:spPr>
          </c:dPt>
          <c:dPt>
            <c:idx val="1"/>
            <c:invertIfNegative val="0"/>
            <c:bubble3D val="0"/>
            <c:spPr>
              <a:solidFill>
                <a:srgbClr val="009900"/>
              </a:solidFill>
              <a:ln>
                <a:solidFill>
                  <a:schemeClr val="tx1"/>
                </a:solidFill>
              </a:ln>
            </c:spPr>
          </c:dPt>
          <c:dPt>
            <c:idx val="2"/>
            <c:invertIfNegative val="0"/>
            <c:bubble3D val="0"/>
            <c:spPr>
              <a:solidFill>
                <a:srgbClr val="009900"/>
              </a:solidFill>
              <a:ln>
                <a:solidFill>
                  <a:schemeClr val="tx1"/>
                </a:solidFill>
              </a:ln>
            </c:spPr>
          </c:dPt>
          <c:dPt>
            <c:idx val="3"/>
            <c:invertIfNegative val="0"/>
            <c:bubble3D val="0"/>
            <c:spPr>
              <a:solidFill>
                <a:srgbClr val="0099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numRef>
              <c:f>Datenquelle!$M$34:$P$34</c:f>
              <c:numCache>
                <c:formatCode>General</c:formatCode>
                <c:ptCount val="4"/>
                <c:pt idx="0">
                  <c:v>3</c:v>
                </c:pt>
                <c:pt idx="1">
                  <c:v>5</c:v>
                </c:pt>
                <c:pt idx="2">
                  <c:v>7</c:v>
                </c:pt>
                <c:pt idx="3">
                  <c:v>10</c:v>
                </c:pt>
              </c:numCache>
            </c:numRef>
          </c:cat>
          <c:val>
            <c:numRef>
              <c:f>Datenquelle!$M$80:$P$80</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34"/>
        <c:overlap val="2"/>
        <c:axId val="87635072"/>
        <c:axId val="87636992"/>
      </c:barChart>
      <c:catAx>
        <c:axId val="87635072"/>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overlay val="0"/>
        </c:title>
        <c:numFmt formatCode="General"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7636992"/>
        <c:crosses val="autoZero"/>
        <c:auto val="1"/>
        <c:lblAlgn val="ctr"/>
        <c:lblOffset val="100"/>
        <c:noMultiLvlLbl val="0"/>
      </c:catAx>
      <c:valAx>
        <c:axId val="87636992"/>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layout>
            <c:manualLayout>
              <c:xMode val="edge"/>
              <c:yMode val="edge"/>
              <c:x val="1.4556040756914119E-2"/>
              <c:y val="0.24626161594665533"/>
            </c:manualLayout>
          </c:layout>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7635072"/>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Mathematik</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"Größen und Messen"</a:t>
            </a:r>
          </a:p>
        </c:rich>
      </c:tx>
      <c:overlay val="0"/>
    </c:title>
    <c:autoTitleDeleted val="0"/>
    <c:plotArea>
      <c:layout>
        <c:manualLayout>
          <c:layoutTarget val="inner"/>
          <c:xMode val="edge"/>
          <c:yMode val="edge"/>
          <c:x val="0.14505064167592549"/>
          <c:y val="0.20972222222222223"/>
          <c:w val="0.82711881873661497"/>
          <c:h val="0.59816875931049163"/>
        </c:manualLayout>
      </c:layout>
      <c:barChart>
        <c:barDir val="col"/>
        <c:grouping val="clustered"/>
        <c:varyColors val="0"/>
        <c:ser>
          <c:idx val="0"/>
          <c:order val="0"/>
          <c:spPr>
            <a:solidFill>
              <a:srgbClr val="CCFFCC"/>
            </a:solidFill>
            <a:ln>
              <a:solidFill>
                <a:schemeClr val="tx1"/>
              </a:solidFill>
            </a:ln>
          </c:spPr>
          <c:invertIfNegative val="0"/>
          <c:dPt>
            <c:idx val="0"/>
            <c:invertIfNegative val="0"/>
            <c:bubble3D val="0"/>
            <c:spPr>
              <a:solidFill>
                <a:srgbClr val="FFC000"/>
              </a:solidFill>
              <a:ln>
                <a:solidFill>
                  <a:schemeClr val="tx1"/>
                </a:solidFill>
              </a:ln>
            </c:spPr>
          </c:dPt>
          <c:dPt>
            <c:idx val="1"/>
            <c:invertIfNegative val="0"/>
            <c:bubble3D val="0"/>
            <c:spPr>
              <a:solidFill>
                <a:srgbClr val="009900"/>
              </a:solidFill>
              <a:ln>
                <a:solidFill>
                  <a:schemeClr val="tx1"/>
                </a:solidFill>
              </a:ln>
            </c:spPr>
          </c:dPt>
          <c:dPt>
            <c:idx val="2"/>
            <c:invertIfNegative val="0"/>
            <c:bubble3D val="0"/>
            <c:spPr>
              <a:solidFill>
                <a:srgbClr val="009900"/>
              </a:solidFill>
              <a:ln>
                <a:solidFill>
                  <a:schemeClr val="tx1"/>
                </a:solidFill>
              </a:ln>
            </c:spPr>
          </c:dPt>
          <c:dPt>
            <c:idx val="3"/>
            <c:invertIfNegative val="0"/>
            <c:bubble3D val="0"/>
            <c:spPr>
              <a:solidFill>
                <a:srgbClr val="FF0000"/>
              </a:solidFill>
              <a:ln>
                <a:solidFill>
                  <a:schemeClr val="tx1"/>
                </a:solidFill>
              </a:ln>
            </c:spPr>
          </c:dPt>
          <c:dPt>
            <c:idx val="4"/>
            <c:invertIfNegative val="0"/>
            <c:bubble3D val="0"/>
            <c:spPr>
              <a:solidFill>
                <a:srgbClr val="009900"/>
              </a:solidFill>
              <a:ln>
                <a:solidFill>
                  <a:schemeClr val="tx1"/>
                </a:solidFill>
              </a:ln>
            </c:spPr>
          </c:dPt>
          <c:dPt>
            <c:idx val="5"/>
            <c:invertIfNegative val="0"/>
            <c:bubble3D val="0"/>
            <c:spPr>
              <a:solidFill>
                <a:srgbClr val="0099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Datenquelle!$R$34:$W$34</c:f>
              <c:strCache>
                <c:ptCount val="6"/>
                <c:pt idx="0">
                  <c:v>4a</c:v>
                </c:pt>
                <c:pt idx="1">
                  <c:v>4b</c:v>
                </c:pt>
                <c:pt idx="2">
                  <c:v>9</c:v>
                </c:pt>
                <c:pt idx="3">
                  <c:v>11</c:v>
                </c:pt>
                <c:pt idx="4">
                  <c:v>12</c:v>
                </c:pt>
                <c:pt idx="5">
                  <c:v>14</c:v>
                </c:pt>
              </c:strCache>
            </c:strRef>
          </c:cat>
          <c:val>
            <c:numRef>
              <c:f>Datenquelle!$R$80:$W$80</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85"/>
        <c:overlap val="37"/>
        <c:axId val="87680896"/>
        <c:axId val="87683072"/>
      </c:barChart>
      <c:catAx>
        <c:axId val="87680896"/>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7683072"/>
        <c:crosses val="autoZero"/>
        <c:auto val="1"/>
        <c:lblAlgn val="ctr"/>
        <c:lblOffset val="100"/>
        <c:noMultiLvlLbl val="0"/>
      </c:catAx>
      <c:valAx>
        <c:axId val="87683072"/>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7680896"/>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ZKA 4 - 2017 - Mathematik -</a:t>
            </a:r>
          </a:p>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Erfüllung</a:t>
            </a:r>
            <a:r>
              <a:rPr lang="en-US" sz="1100" baseline="0">
                <a:latin typeface="Arial" panose="020B0604020202020204" pitchFamily="34" charset="0"/>
                <a:cs typeface="Arial" panose="020B0604020202020204" pitchFamily="34" charset="0"/>
              </a:rPr>
              <a:t> in den prozessbezogenen Teilkompetenzen</a:t>
            </a:r>
            <a:endParaRPr lang="en-US" sz="11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326618547681539"/>
          <c:y val="0.25462962962962965"/>
          <c:w val="0.81617825896762908"/>
          <c:h val="0.50266878098571011"/>
        </c:manualLayout>
      </c:layout>
      <c:barChart>
        <c:barDir val="col"/>
        <c:grouping val="clustered"/>
        <c:varyColors val="0"/>
        <c:ser>
          <c:idx val="0"/>
          <c:order val="0"/>
          <c:spPr>
            <a:ln>
              <a:solidFill>
                <a:schemeClr val="tx1"/>
              </a:solidFill>
            </a:ln>
          </c:spPr>
          <c:invertIfNegative val="0"/>
          <c:dPt>
            <c:idx val="0"/>
            <c:invertIfNegative val="0"/>
            <c:bubble3D val="0"/>
            <c:spPr>
              <a:pattFill prst="pct5">
                <a:fgClr>
                  <a:schemeClr val="tx1"/>
                </a:fgClr>
                <a:bgClr>
                  <a:schemeClr val="bg1"/>
                </a:bgClr>
              </a:pattFill>
              <a:ln>
                <a:solidFill>
                  <a:schemeClr val="tx1"/>
                </a:solidFill>
              </a:ln>
            </c:spPr>
          </c:dPt>
          <c:dPt>
            <c:idx val="1"/>
            <c:invertIfNegative val="0"/>
            <c:bubble3D val="0"/>
            <c:spPr>
              <a:pattFill prst="openDmnd">
                <a:fgClr>
                  <a:schemeClr val="tx1"/>
                </a:fgClr>
                <a:bgClr>
                  <a:schemeClr val="bg1"/>
                </a:bgClr>
              </a:pattFill>
              <a:ln>
                <a:solidFill>
                  <a:schemeClr val="tx1"/>
                </a:solidFill>
              </a:ln>
            </c:spPr>
          </c:dPt>
          <c:dPt>
            <c:idx val="2"/>
            <c:invertIfNegative val="0"/>
            <c:bubble3D val="0"/>
            <c:spPr>
              <a:pattFill prst="ltUpDiag">
                <a:fgClr>
                  <a:schemeClr val="tx1"/>
                </a:fgClr>
                <a:bgClr>
                  <a:schemeClr val="bg1"/>
                </a:bgClr>
              </a:patt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outEnd"/>
            <c:showLegendKey val="0"/>
            <c:showVal val="1"/>
            <c:showCatName val="0"/>
            <c:showSerName val="0"/>
            <c:showPercent val="0"/>
            <c:showBubbleSize val="0"/>
            <c:showLeaderLines val="0"/>
          </c:dLbls>
          <c:cat>
            <c:multiLvlStrRef>
              <c:f>(Datenquelle!$C$51:$I$51,Datenquelle!$C$52:$I$52,Datenquelle!$C$53:$I$53)</c:f>
              <c:multiLvlStrCache>
                <c:ptCount val="3"/>
                <c:lvl>
                  <c:pt idx="0">
                    <c:v>Aufg. 5, 8b, 11</c:v>
                  </c:pt>
                  <c:pt idx="1">
                    <c:v>Aufg. 6, 13</c:v>
                  </c:pt>
                  <c:pt idx="2">
                    <c:v>Aufg. 7, 8a, 12</c:v>
                  </c:pt>
                </c:lvl>
                <c:lvl>
                  <c:pt idx="0">
                    <c:v>Problemlösen</c:v>
                  </c:pt>
                  <c:pt idx="1">
                    <c:v>Kommunizieren und Argumentieren</c:v>
                  </c:pt>
                  <c:pt idx="2">
                    <c:v>Modellieren</c:v>
                  </c:pt>
                </c:lvl>
              </c:multiLvlStrCache>
            </c:multiLvlStrRef>
          </c:cat>
          <c:val>
            <c:numRef>
              <c:f>Datenquelle!$L$94:$L$96</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68384000"/>
        <c:axId val="168385536"/>
      </c:barChart>
      <c:catAx>
        <c:axId val="168384000"/>
        <c:scaling>
          <c:orientation val="minMax"/>
        </c:scaling>
        <c:delete val="0"/>
        <c:axPos val="b"/>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68385536"/>
        <c:crosses val="autoZero"/>
        <c:auto val="1"/>
        <c:lblAlgn val="ctr"/>
        <c:lblOffset val="100"/>
        <c:noMultiLvlLbl val="0"/>
      </c:catAx>
      <c:valAx>
        <c:axId val="168385536"/>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384000"/>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paperSize="9" orientation="portrait"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Mathematik</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a:t>
            </a:r>
          </a:p>
          <a:p>
            <a:pPr>
              <a:defRPr/>
            </a:pPr>
            <a:r>
              <a:rPr lang="en-US" sz="1100">
                <a:latin typeface="Arial" panose="020B0604020202020204" pitchFamily="34" charset="0"/>
                <a:cs typeface="Arial" panose="020B0604020202020204" pitchFamily="34" charset="0"/>
              </a:rPr>
              <a:t>"Daten, Häufigkeit</a:t>
            </a:r>
            <a:r>
              <a:rPr lang="en-US" sz="1100" baseline="0">
                <a:latin typeface="Arial" panose="020B0604020202020204" pitchFamily="34" charset="0"/>
                <a:cs typeface="Arial" panose="020B0604020202020204" pitchFamily="34" charset="0"/>
              </a:rPr>
              <a:t> und Wahrscheinlichkeit"</a:t>
            </a:r>
            <a:endParaRPr lang="en-US" sz="11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8626404199475066"/>
          <c:y val="0.27278534439951763"/>
          <c:w val="0.78590551181102364"/>
          <c:h val="0.53510569624742854"/>
        </c:manualLayout>
      </c:layout>
      <c:barChart>
        <c:barDir val="col"/>
        <c:grouping val="clustered"/>
        <c:varyColors val="0"/>
        <c:ser>
          <c:idx val="0"/>
          <c:order val="0"/>
          <c:spPr>
            <a:solidFill>
              <a:schemeClr val="accent4">
                <a:lumMod val="60000"/>
                <a:lumOff val="40000"/>
              </a:schemeClr>
            </a:solidFill>
            <a:ln>
              <a:solidFill>
                <a:schemeClr val="tx1"/>
              </a:solidFill>
            </a:ln>
          </c:spPr>
          <c:invertIfNegative val="0"/>
          <c:dPt>
            <c:idx val="0"/>
            <c:invertIfNegative val="0"/>
            <c:bubble3D val="0"/>
            <c:spPr>
              <a:solidFill>
                <a:srgbClr val="FF00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numRef>
              <c:f>Datenquelle!$Y$34</c:f>
              <c:numCache>
                <c:formatCode>General</c:formatCode>
                <c:ptCount val="1"/>
                <c:pt idx="0">
                  <c:v>13</c:v>
                </c:pt>
              </c:numCache>
            </c:numRef>
          </c:cat>
          <c:val>
            <c:numRef>
              <c:f>Datenquelle!$Y$80</c:f>
              <c:numCache>
                <c:formatCode>0%</c:formatCode>
                <c:ptCount val="1"/>
                <c:pt idx="0">
                  <c:v>0</c:v>
                </c:pt>
              </c:numCache>
            </c:numRef>
          </c:val>
        </c:ser>
        <c:dLbls>
          <c:showLegendKey val="0"/>
          <c:showVal val="0"/>
          <c:showCatName val="0"/>
          <c:showSerName val="0"/>
          <c:showPercent val="0"/>
          <c:showBubbleSize val="0"/>
        </c:dLbls>
        <c:gapWidth val="500"/>
        <c:overlap val="62"/>
        <c:axId val="87846912"/>
        <c:axId val="87848832"/>
      </c:barChart>
      <c:catAx>
        <c:axId val="87846912"/>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a:t>
                </a:r>
              </a:p>
            </c:rich>
          </c:tx>
          <c:overlay val="0"/>
        </c:title>
        <c:numFmt formatCode="General"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7848832"/>
        <c:crosses val="autoZero"/>
        <c:auto val="1"/>
        <c:lblAlgn val="ctr"/>
        <c:lblOffset val="100"/>
        <c:noMultiLvlLbl val="0"/>
      </c:catAx>
      <c:valAx>
        <c:axId val="87848832"/>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7846912"/>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Mathematik - </a:t>
            </a:r>
          </a:p>
          <a:p>
            <a:pPr>
              <a:defRPr/>
            </a:pPr>
            <a:r>
              <a:rPr lang="en-US" sz="1100">
                <a:latin typeface="Arial" panose="020B0604020202020204" pitchFamily="34" charset="0"/>
                <a:cs typeface="Arial" panose="020B0604020202020204" pitchFamily="34" charset="0"/>
              </a:rPr>
              <a:t>Erfüllung in den Anforderungsbereichen gesamt</a:t>
            </a:r>
          </a:p>
        </c:rich>
      </c:tx>
      <c:overlay val="0"/>
    </c:title>
    <c:autoTitleDeleted val="0"/>
    <c:plotArea>
      <c:layout>
        <c:manualLayout>
          <c:layoutTarget val="inner"/>
          <c:xMode val="edge"/>
          <c:yMode val="edge"/>
          <c:x val="0.16135280591742329"/>
          <c:y val="0.22824074074074074"/>
          <c:w val="0.80508495905153243"/>
          <c:h val="0.58559383202099735"/>
        </c:manualLayout>
      </c:layout>
      <c:barChart>
        <c:barDir val="col"/>
        <c:grouping val="clustered"/>
        <c:varyColors val="0"/>
        <c:ser>
          <c:idx val="0"/>
          <c:order val="0"/>
          <c:spPr>
            <a:solidFill>
              <a:srgbClr val="FFC000"/>
            </a:solidFill>
            <a:ln>
              <a:solidFill>
                <a:schemeClr val="tx1"/>
              </a:solidFill>
            </a:ln>
          </c:spPr>
          <c:invertIfNegative val="0"/>
          <c:dPt>
            <c:idx val="1"/>
            <c:invertIfNegative val="0"/>
            <c:bubble3D val="0"/>
            <c:spPr>
              <a:solidFill>
                <a:srgbClr val="009900"/>
              </a:solidFill>
              <a:ln>
                <a:solidFill>
                  <a:schemeClr val="tx1"/>
                </a:solidFill>
              </a:ln>
            </c:spPr>
          </c:dPt>
          <c:dPt>
            <c:idx val="2"/>
            <c:invertIfNegative val="0"/>
            <c:bubble3D val="0"/>
            <c:spPr>
              <a:solidFill>
                <a:srgbClr val="FF00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Datenquelle!$C$28:$C$30</c:f>
              <c:strCache>
                <c:ptCount val="3"/>
                <c:pt idx="0">
                  <c:v>AFB I</c:v>
                </c:pt>
                <c:pt idx="1">
                  <c:v>AFB II</c:v>
                </c:pt>
                <c:pt idx="2">
                  <c:v>AFB III</c:v>
                </c:pt>
              </c:strCache>
            </c:strRef>
          </c:cat>
          <c:val>
            <c:numRef>
              <c:f>Datenquelle!$D$28:$D$30</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67981440"/>
        <c:axId val="167983360"/>
      </c:barChart>
      <c:catAx>
        <c:axId val="16798144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Anforderungsbereiche</a:t>
                </a:r>
              </a:p>
            </c:rich>
          </c:tx>
          <c:overlay val="0"/>
        </c:title>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7983360"/>
        <c:crosses val="autoZero"/>
        <c:auto val="1"/>
        <c:lblAlgn val="ctr"/>
        <c:lblOffset val="100"/>
        <c:noMultiLvlLbl val="0"/>
      </c:catAx>
      <c:valAx>
        <c:axId val="167983360"/>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7981440"/>
        <c:crosses val="autoZero"/>
        <c:crossBetween val="between"/>
        <c:majorUnit val="0.2"/>
      </c:valAx>
      <c:spPr>
        <a:ln w="12700" cap="flat">
          <a:solidFill>
            <a:schemeClr val="bg1">
              <a:lumMod val="50000"/>
            </a:schemeClr>
          </a:solidFill>
        </a:ln>
      </c:spPr>
    </c:plotArea>
    <c:plotVisOnly val="1"/>
    <c:dispBlanksAs val="gap"/>
    <c:showDLblsOverMax val="0"/>
  </c:chart>
  <c:spPr>
    <a:ln cap="rnd"/>
  </c:spPr>
  <c:printSettings>
    <c:headerFooter/>
    <c:pageMargins b="0.31496062992125984" l="0.39370078740157483" r="0.39370078740157483" t="0.3937007874015748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 4 - 2017 - Mathematik - </a:t>
            </a:r>
          </a:p>
          <a:p>
            <a:pPr>
              <a:defRPr/>
            </a:pPr>
            <a:r>
              <a:rPr lang="en-US" sz="1100">
                <a:latin typeface="Arial" panose="020B0604020202020204" pitchFamily="34" charset="0"/>
                <a:cs typeface="Arial" panose="020B0604020202020204" pitchFamily="34" charset="0"/>
              </a:rPr>
              <a:t>Erfüllung in den Kompetenzbereichen</a:t>
            </a:r>
          </a:p>
        </c:rich>
      </c:tx>
      <c:overlay val="0"/>
    </c:title>
    <c:autoTitleDeleted val="0"/>
    <c:plotArea>
      <c:layout>
        <c:manualLayout>
          <c:layoutTarget val="inner"/>
          <c:xMode val="edge"/>
          <c:yMode val="edge"/>
          <c:x val="0.14406155872582349"/>
          <c:y val="0.20972222222222223"/>
          <c:w val="0.82538280500915251"/>
          <c:h val="0.5140179352580927"/>
        </c:manualLayout>
      </c:layout>
      <c:barChart>
        <c:barDir val="col"/>
        <c:grouping val="clustered"/>
        <c:varyColors val="0"/>
        <c:ser>
          <c:idx val="0"/>
          <c:order val="0"/>
          <c:spPr>
            <a:ln>
              <a:solidFill>
                <a:schemeClr val="tx1"/>
              </a:solidFill>
            </a:ln>
          </c:spPr>
          <c:invertIfNegative val="0"/>
          <c:dPt>
            <c:idx val="0"/>
            <c:invertIfNegative val="0"/>
            <c:bubble3D val="0"/>
            <c:spPr>
              <a:solidFill>
                <a:srgbClr val="FFFF99"/>
              </a:solidFill>
              <a:ln>
                <a:solidFill>
                  <a:schemeClr val="tx1"/>
                </a:solidFill>
              </a:ln>
            </c:spPr>
          </c:dPt>
          <c:dPt>
            <c:idx val="1"/>
            <c:invertIfNegative val="0"/>
            <c:bubble3D val="0"/>
            <c:spPr>
              <a:solidFill>
                <a:srgbClr val="99CCFF"/>
              </a:solidFill>
              <a:ln>
                <a:solidFill>
                  <a:schemeClr val="tx1"/>
                </a:solidFill>
              </a:ln>
            </c:spPr>
          </c:dPt>
          <c:dPt>
            <c:idx val="2"/>
            <c:invertIfNegative val="0"/>
            <c:bubble3D val="0"/>
            <c:spPr>
              <a:solidFill>
                <a:srgbClr val="CCFFCC"/>
              </a:solidFill>
              <a:ln>
                <a:solidFill>
                  <a:schemeClr val="tx1"/>
                </a:solidFill>
              </a:ln>
            </c:spPr>
          </c:dPt>
          <c:dPt>
            <c:idx val="3"/>
            <c:invertIfNegative val="0"/>
            <c:bubble3D val="0"/>
            <c:spPr>
              <a:solidFill>
                <a:schemeClr val="accent4">
                  <a:lumMod val="60000"/>
                  <a:lumOff val="40000"/>
                </a:schemeClr>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Datenquelle!$C$38:$C$41</c:f>
              <c:strCache>
                <c:ptCount val="4"/>
                <c:pt idx="0">
                  <c:v>Zahlen und
Operationen</c:v>
                </c:pt>
                <c:pt idx="1">
                  <c:v>Raum und
Form</c:v>
                </c:pt>
                <c:pt idx="2">
                  <c:v>Größen und
Messen</c:v>
                </c:pt>
                <c:pt idx="3">
                  <c:v>Daten, Häufigkeit und 
Wahrscheinlichkeit</c:v>
                </c:pt>
              </c:strCache>
            </c:strRef>
          </c:cat>
          <c:val>
            <c:numRef>
              <c:f>Datenquelle!$J$38:$J$41</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68022400"/>
        <c:axId val="168024320"/>
      </c:barChart>
      <c:catAx>
        <c:axId val="16802240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Kompetenzbereiche</a:t>
                </a:r>
              </a:p>
            </c:rich>
          </c:tx>
          <c:overlay val="0"/>
        </c:title>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68024320"/>
        <c:crosses val="autoZero"/>
        <c:auto val="1"/>
        <c:lblAlgn val="ctr"/>
        <c:lblOffset val="100"/>
        <c:noMultiLvlLbl val="0"/>
      </c:catAx>
      <c:valAx>
        <c:axId val="168024320"/>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022400"/>
        <c:crosses val="autoZero"/>
        <c:crossBetween val="between"/>
        <c:majorUnit val="0.2"/>
      </c:valAx>
      <c:spPr>
        <a:ln cap="rnd">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Mathematik</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"Zahlen und Operationen"</a:t>
            </a:r>
          </a:p>
        </c:rich>
      </c:tx>
      <c:overlay val="0"/>
    </c:title>
    <c:autoTitleDeleted val="0"/>
    <c:plotArea>
      <c:layout>
        <c:manualLayout>
          <c:layoutTarget val="inner"/>
          <c:xMode val="edge"/>
          <c:yMode val="edge"/>
          <c:x val="0.13959728468476545"/>
          <c:y val="0.20972222222222223"/>
          <c:w val="0.83257222828171151"/>
          <c:h val="0.59816875931049163"/>
        </c:manualLayout>
      </c:layout>
      <c:barChart>
        <c:barDir val="col"/>
        <c:grouping val="clustered"/>
        <c:varyColors val="0"/>
        <c:ser>
          <c:idx val="0"/>
          <c:order val="0"/>
          <c:spPr>
            <a:solidFill>
              <a:srgbClr val="FFFF99"/>
            </a:solidFill>
            <a:ln>
              <a:solidFill>
                <a:schemeClr val="tx1"/>
              </a:solidFill>
            </a:ln>
          </c:spPr>
          <c:invertIfNegative val="0"/>
          <c:dPt>
            <c:idx val="0"/>
            <c:invertIfNegative val="0"/>
            <c:bubble3D val="0"/>
            <c:spPr>
              <a:solidFill>
                <a:srgbClr val="FFC000"/>
              </a:solidFill>
              <a:ln>
                <a:solidFill>
                  <a:schemeClr val="tx1"/>
                </a:solidFill>
              </a:ln>
            </c:spPr>
          </c:dPt>
          <c:dPt>
            <c:idx val="1"/>
            <c:invertIfNegative val="0"/>
            <c:bubble3D val="0"/>
            <c:spPr>
              <a:solidFill>
                <a:srgbClr val="FFC000"/>
              </a:solidFill>
              <a:ln>
                <a:solidFill>
                  <a:schemeClr val="tx1"/>
                </a:solidFill>
              </a:ln>
            </c:spPr>
          </c:dPt>
          <c:dPt>
            <c:idx val="2"/>
            <c:invertIfNegative val="0"/>
            <c:bubble3D val="0"/>
            <c:spPr>
              <a:solidFill>
                <a:srgbClr val="FFC000"/>
              </a:solidFill>
              <a:ln>
                <a:solidFill>
                  <a:schemeClr val="tx1"/>
                </a:solidFill>
              </a:ln>
            </c:spPr>
          </c:dPt>
          <c:dPt>
            <c:idx val="3"/>
            <c:invertIfNegative val="0"/>
            <c:bubble3D val="0"/>
            <c:spPr>
              <a:solidFill>
                <a:srgbClr val="FFC000"/>
              </a:solidFill>
              <a:ln>
                <a:solidFill>
                  <a:schemeClr val="tx1"/>
                </a:solidFill>
              </a:ln>
            </c:spPr>
          </c:dPt>
          <c:dPt>
            <c:idx val="4"/>
            <c:invertIfNegative val="0"/>
            <c:bubble3D val="0"/>
            <c:spPr>
              <a:solidFill>
                <a:srgbClr val="FFC000"/>
              </a:solidFill>
              <a:ln>
                <a:solidFill>
                  <a:schemeClr val="tx1"/>
                </a:solidFill>
              </a:ln>
            </c:spPr>
          </c:dPt>
          <c:dPt>
            <c:idx val="5"/>
            <c:invertIfNegative val="0"/>
            <c:bubble3D val="0"/>
            <c:spPr>
              <a:solidFill>
                <a:srgbClr val="009900"/>
              </a:solidFill>
              <a:ln>
                <a:solidFill>
                  <a:schemeClr val="tx1"/>
                </a:solidFill>
              </a:ln>
            </c:spPr>
          </c:dPt>
          <c:dPt>
            <c:idx val="6"/>
            <c:invertIfNegative val="0"/>
            <c:bubble3D val="0"/>
            <c:spPr>
              <a:solidFill>
                <a:srgbClr val="009900"/>
              </a:solidFill>
              <a:ln>
                <a:solidFill>
                  <a:schemeClr val="tx1"/>
                </a:solidFill>
              </a:ln>
            </c:spPr>
          </c:dPt>
          <c:dPt>
            <c:idx val="7"/>
            <c:invertIfNegative val="0"/>
            <c:bubble3D val="0"/>
            <c:spPr>
              <a:solidFill>
                <a:srgbClr val="009900"/>
              </a:solidFill>
              <a:ln>
                <a:solidFill>
                  <a:schemeClr val="tx1"/>
                </a:solidFill>
              </a:ln>
            </c:spPr>
          </c:dPt>
          <c:dPt>
            <c:idx val="8"/>
            <c:invertIfNegative val="0"/>
            <c:bubble3D val="0"/>
            <c:spPr>
              <a:solidFill>
                <a:srgbClr val="FF0000"/>
              </a:solidFill>
              <a:ln>
                <a:solidFill>
                  <a:schemeClr val="tx1"/>
                </a:solidFill>
              </a:ln>
            </c:spPr>
          </c:dPt>
          <c:dLbls>
            <c:txPr>
              <a:bodyPr/>
              <a:lstStyle/>
              <a:p>
                <a:pPr>
                  <a:defRPr sz="9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Datenquelle!$C$34:$K$34</c:f>
              <c:strCache>
                <c:ptCount val="9"/>
                <c:pt idx="0">
                  <c:v>1a</c:v>
                </c:pt>
                <c:pt idx="1">
                  <c:v>1b</c:v>
                </c:pt>
                <c:pt idx="2">
                  <c:v>1c</c:v>
                </c:pt>
                <c:pt idx="3">
                  <c:v>1d</c:v>
                </c:pt>
                <c:pt idx="4">
                  <c:v>1e</c:v>
                </c:pt>
                <c:pt idx="5">
                  <c:v>2</c:v>
                </c:pt>
                <c:pt idx="6">
                  <c:v>6</c:v>
                </c:pt>
                <c:pt idx="7">
                  <c:v>8a</c:v>
                </c:pt>
                <c:pt idx="8">
                  <c:v>8b</c:v>
                </c:pt>
              </c:strCache>
            </c:strRef>
          </c:cat>
          <c:val>
            <c:numRef>
              <c:f>Datenquelle!$C$36:$K$36</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35"/>
        <c:overlap val="37"/>
        <c:axId val="168147200"/>
        <c:axId val="168161664"/>
      </c:barChart>
      <c:catAx>
        <c:axId val="168147200"/>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overlay val="0"/>
        </c:title>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161664"/>
        <c:crosses val="autoZero"/>
        <c:auto val="1"/>
        <c:lblAlgn val="ctr"/>
        <c:lblOffset val="100"/>
        <c:noMultiLvlLbl val="0"/>
      </c:catAx>
      <c:valAx>
        <c:axId val="168161664"/>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147200"/>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Mathematik</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"Raum und Form"</a:t>
            </a:r>
          </a:p>
        </c:rich>
      </c:tx>
      <c:overlay val="0"/>
    </c:title>
    <c:autoTitleDeleted val="0"/>
    <c:plotArea>
      <c:layout>
        <c:manualLayout>
          <c:layoutTarget val="inner"/>
          <c:xMode val="edge"/>
          <c:yMode val="edge"/>
          <c:x val="0.17162053433277172"/>
          <c:y val="0.20972222222222223"/>
          <c:w val="0.80054900342697333"/>
          <c:h val="0.59816875931049163"/>
        </c:manualLayout>
      </c:layout>
      <c:barChart>
        <c:barDir val="col"/>
        <c:grouping val="clustered"/>
        <c:varyColors val="0"/>
        <c:ser>
          <c:idx val="1"/>
          <c:order val="0"/>
          <c:spPr>
            <a:solidFill>
              <a:srgbClr val="99CCFF"/>
            </a:solidFill>
            <a:ln>
              <a:solidFill>
                <a:schemeClr val="tx1"/>
              </a:solidFill>
            </a:ln>
          </c:spPr>
          <c:invertIfNegative val="0"/>
          <c:dPt>
            <c:idx val="0"/>
            <c:invertIfNegative val="0"/>
            <c:bubble3D val="0"/>
            <c:spPr>
              <a:solidFill>
                <a:srgbClr val="FFC000"/>
              </a:solidFill>
              <a:ln>
                <a:solidFill>
                  <a:schemeClr val="tx1"/>
                </a:solidFill>
              </a:ln>
            </c:spPr>
          </c:dPt>
          <c:dPt>
            <c:idx val="1"/>
            <c:invertIfNegative val="0"/>
            <c:bubble3D val="0"/>
            <c:spPr>
              <a:solidFill>
                <a:srgbClr val="009900"/>
              </a:solidFill>
              <a:ln>
                <a:solidFill>
                  <a:schemeClr val="tx1"/>
                </a:solidFill>
              </a:ln>
            </c:spPr>
          </c:dPt>
          <c:dPt>
            <c:idx val="2"/>
            <c:invertIfNegative val="0"/>
            <c:bubble3D val="0"/>
            <c:spPr>
              <a:solidFill>
                <a:srgbClr val="009900"/>
              </a:solidFill>
              <a:ln>
                <a:solidFill>
                  <a:schemeClr val="tx1"/>
                </a:solidFill>
              </a:ln>
            </c:spPr>
          </c:dPt>
          <c:dPt>
            <c:idx val="3"/>
            <c:invertIfNegative val="0"/>
            <c:bubble3D val="0"/>
            <c:spPr>
              <a:solidFill>
                <a:srgbClr val="0099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numRef>
              <c:f>Datenquelle!$M$34:$P$34</c:f>
              <c:numCache>
                <c:formatCode>General</c:formatCode>
                <c:ptCount val="4"/>
                <c:pt idx="0">
                  <c:v>3</c:v>
                </c:pt>
                <c:pt idx="1">
                  <c:v>5</c:v>
                </c:pt>
                <c:pt idx="2">
                  <c:v>7</c:v>
                </c:pt>
                <c:pt idx="3">
                  <c:v>10</c:v>
                </c:pt>
              </c:numCache>
            </c:numRef>
          </c:cat>
          <c:val>
            <c:numRef>
              <c:f>Datenquelle!$M$36:$P$36</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34"/>
        <c:overlap val="2"/>
        <c:axId val="168179968"/>
        <c:axId val="168182144"/>
      </c:barChart>
      <c:catAx>
        <c:axId val="168179968"/>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overlay val="0"/>
        </c:title>
        <c:numFmt formatCode="General"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182144"/>
        <c:crosses val="autoZero"/>
        <c:auto val="1"/>
        <c:lblAlgn val="ctr"/>
        <c:lblOffset val="100"/>
        <c:noMultiLvlLbl val="0"/>
      </c:catAx>
      <c:valAx>
        <c:axId val="168182144"/>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layout>
            <c:manualLayout>
              <c:xMode val="edge"/>
              <c:yMode val="edge"/>
              <c:x val="1.4556040756914119E-2"/>
              <c:y val="0.24626161594665533"/>
            </c:manualLayout>
          </c:layout>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179968"/>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Mathematik</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"Größen und Messen"</a:t>
            </a:r>
          </a:p>
        </c:rich>
      </c:tx>
      <c:overlay val="0"/>
    </c:title>
    <c:autoTitleDeleted val="0"/>
    <c:plotArea>
      <c:layout>
        <c:manualLayout>
          <c:layoutTarget val="inner"/>
          <c:xMode val="edge"/>
          <c:yMode val="edge"/>
          <c:x val="0.14505064167592549"/>
          <c:y val="0.20972222222222223"/>
          <c:w val="0.82711881873661497"/>
          <c:h val="0.59816875931049163"/>
        </c:manualLayout>
      </c:layout>
      <c:barChart>
        <c:barDir val="col"/>
        <c:grouping val="clustered"/>
        <c:varyColors val="0"/>
        <c:ser>
          <c:idx val="0"/>
          <c:order val="0"/>
          <c:spPr>
            <a:solidFill>
              <a:srgbClr val="CCFFCC"/>
            </a:solidFill>
            <a:ln>
              <a:solidFill>
                <a:schemeClr val="tx1"/>
              </a:solidFill>
            </a:ln>
          </c:spPr>
          <c:invertIfNegative val="0"/>
          <c:dPt>
            <c:idx val="0"/>
            <c:invertIfNegative val="0"/>
            <c:bubble3D val="0"/>
            <c:spPr>
              <a:solidFill>
                <a:srgbClr val="FFC000"/>
              </a:solidFill>
              <a:ln>
                <a:solidFill>
                  <a:schemeClr val="tx1"/>
                </a:solidFill>
              </a:ln>
            </c:spPr>
          </c:dPt>
          <c:dPt>
            <c:idx val="1"/>
            <c:invertIfNegative val="0"/>
            <c:bubble3D val="0"/>
            <c:spPr>
              <a:solidFill>
                <a:srgbClr val="009900"/>
              </a:solidFill>
              <a:ln>
                <a:solidFill>
                  <a:schemeClr val="tx1"/>
                </a:solidFill>
              </a:ln>
            </c:spPr>
          </c:dPt>
          <c:dPt>
            <c:idx val="2"/>
            <c:invertIfNegative val="0"/>
            <c:bubble3D val="0"/>
            <c:spPr>
              <a:solidFill>
                <a:srgbClr val="009900"/>
              </a:solidFill>
              <a:ln>
                <a:solidFill>
                  <a:schemeClr val="tx1"/>
                </a:solidFill>
              </a:ln>
            </c:spPr>
          </c:dPt>
          <c:dPt>
            <c:idx val="3"/>
            <c:invertIfNegative val="0"/>
            <c:bubble3D val="0"/>
            <c:spPr>
              <a:solidFill>
                <a:srgbClr val="FF0000"/>
              </a:solidFill>
              <a:ln>
                <a:solidFill>
                  <a:schemeClr val="tx1"/>
                </a:solidFill>
              </a:ln>
            </c:spPr>
          </c:dPt>
          <c:dPt>
            <c:idx val="4"/>
            <c:invertIfNegative val="0"/>
            <c:bubble3D val="0"/>
            <c:spPr>
              <a:solidFill>
                <a:srgbClr val="009900"/>
              </a:solidFill>
              <a:ln>
                <a:solidFill>
                  <a:schemeClr val="tx1"/>
                </a:solidFill>
              </a:ln>
            </c:spPr>
          </c:dPt>
          <c:dPt>
            <c:idx val="5"/>
            <c:invertIfNegative val="0"/>
            <c:bubble3D val="0"/>
            <c:spPr>
              <a:solidFill>
                <a:srgbClr val="0099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Datenquelle!$R$34:$W$34</c:f>
              <c:strCache>
                <c:ptCount val="6"/>
                <c:pt idx="0">
                  <c:v>4a</c:v>
                </c:pt>
                <c:pt idx="1">
                  <c:v>4b</c:v>
                </c:pt>
                <c:pt idx="2">
                  <c:v>9</c:v>
                </c:pt>
                <c:pt idx="3">
                  <c:v>11</c:v>
                </c:pt>
                <c:pt idx="4">
                  <c:v>12</c:v>
                </c:pt>
                <c:pt idx="5">
                  <c:v>14</c:v>
                </c:pt>
              </c:strCache>
            </c:strRef>
          </c:cat>
          <c:val>
            <c:numRef>
              <c:f>Datenquelle!$R$36:$W$36</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85"/>
        <c:overlap val="37"/>
        <c:axId val="168242176"/>
        <c:axId val="168244352"/>
      </c:barChart>
      <c:catAx>
        <c:axId val="168242176"/>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244352"/>
        <c:crosses val="autoZero"/>
        <c:auto val="1"/>
        <c:lblAlgn val="ctr"/>
        <c:lblOffset val="100"/>
        <c:noMultiLvlLbl val="0"/>
      </c:catAx>
      <c:valAx>
        <c:axId val="168244352"/>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242176"/>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ZKA 4 - 2017 - Mathematik -</a:t>
            </a:r>
          </a:p>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Erfüllung</a:t>
            </a:r>
            <a:r>
              <a:rPr lang="en-US" sz="1100" baseline="0">
                <a:latin typeface="Arial" panose="020B0604020202020204" pitchFamily="34" charset="0"/>
                <a:cs typeface="Arial" panose="020B0604020202020204" pitchFamily="34" charset="0"/>
              </a:rPr>
              <a:t> in den prozessbezogenen Teilkompetenzen</a:t>
            </a:r>
            <a:endParaRPr lang="en-US" sz="11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326618547681539"/>
          <c:y val="0.25462962962962965"/>
          <c:w val="0.81617825896762908"/>
          <c:h val="0.50266878098571011"/>
        </c:manualLayout>
      </c:layout>
      <c:barChart>
        <c:barDir val="col"/>
        <c:grouping val="clustered"/>
        <c:varyColors val="0"/>
        <c:ser>
          <c:idx val="0"/>
          <c:order val="0"/>
          <c:spPr>
            <a:ln>
              <a:solidFill>
                <a:schemeClr val="tx1"/>
              </a:solidFill>
            </a:ln>
          </c:spPr>
          <c:invertIfNegative val="0"/>
          <c:dPt>
            <c:idx val="0"/>
            <c:invertIfNegative val="0"/>
            <c:bubble3D val="0"/>
            <c:spPr>
              <a:pattFill prst="pct5">
                <a:fgClr>
                  <a:schemeClr val="tx1"/>
                </a:fgClr>
                <a:bgClr>
                  <a:schemeClr val="bg1"/>
                </a:bgClr>
              </a:pattFill>
              <a:ln>
                <a:solidFill>
                  <a:schemeClr val="tx1"/>
                </a:solidFill>
              </a:ln>
            </c:spPr>
          </c:dPt>
          <c:dPt>
            <c:idx val="1"/>
            <c:invertIfNegative val="0"/>
            <c:bubble3D val="0"/>
            <c:spPr>
              <a:pattFill prst="openDmnd">
                <a:fgClr>
                  <a:schemeClr val="tx1"/>
                </a:fgClr>
                <a:bgClr>
                  <a:schemeClr val="bg1"/>
                </a:bgClr>
              </a:pattFill>
              <a:ln>
                <a:solidFill>
                  <a:schemeClr val="tx1"/>
                </a:solidFill>
              </a:ln>
            </c:spPr>
          </c:dPt>
          <c:dPt>
            <c:idx val="2"/>
            <c:invertIfNegative val="0"/>
            <c:bubble3D val="0"/>
            <c:spPr>
              <a:pattFill prst="ltUpDiag">
                <a:fgClr>
                  <a:schemeClr val="tx1"/>
                </a:fgClr>
                <a:bgClr>
                  <a:schemeClr val="bg1"/>
                </a:bgClr>
              </a:patt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outEnd"/>
            <c:showLegendKey val="0"/>
            <c:showVal val="1"/>
            <c:showCatName val="0"/>
            <c:showSerName val="0"/>
            <c:showPercent val="0"/>
            <c:showBubbleSize val="0"/>
            <c:showLeaderLines val="0"/>
          </c:dLbls>
          <c:cat>
            <c:multiLvlStrRef>
              <c:f>(Datenquelle!$C$51:$I$51,Datenquelle!$C$52:$I$52,Datenquelle!$C$53:$I$53)</c:f>
              <c:multiLvlStrCache>
                <c:ptCount val="3"/>
                <c:lvl>
                  <c:pt idx="0">
                    <c:v>Aufg. 5, 8b, 11</c:v>
                  </c:pt>
                  <c:pt idx="1">
                    <c:v>Aufg. 6, 13</c:v>
                  </c:pt>
                  <c:pt idx="2">
                    <c:v>Aufg. 7, 8a, 12</c:v>
                  </c:pt>
                </c:lvl>
                <c:lvl>
                  <c:pt idx="0">
                    <c:v>Problemlösen</c:v>
                  </c:pt>
                  <c:pt idx="1">
                    <c:v>Kommunizieren und Argumentieren</c:v>
                  </c:pt>
                  <c:pt idx="2">
                    <c:v>Modellieren</c:v>
                  </c:pt>
                </c:lvl>
              </c:multiLvlStrCache>
            </c:multiLvlStrRef>
          </c:cat>
          <c:val>
            <c:numRef>
              <c:f>Datenquelle!$L$51:$L$53</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68299136"/>
        <c:axId val="168309120"/>
      </c:barChart>
      <c:catAx>
        <c:axId val="168299136"/>
        <c:scaling>
          <c:orientation val="minMax"/>
        </c:scaling>
        <c:delete val="0"/>
        <c:axPos val="b"/>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68309120"/>
        <c:crosses val="autoZero"/>
        <c:auto val="1"/>
        <c:lblAlgn val="ctr"/>
        <c:lblOffset val="100"/>
        <c:noMultiLvlLbl val="0"/>
      </c:catAx>
      <c:valAx>
        <c:axId val="168309120"/>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299136"/>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ZKA</a:t>
            </a:r>
            <a:r>
              <a:rPr lang="en-US" sz="1100" baseline="0">
                <a:latin typeface="Arial" panose="020B0604020202020204" pitchFamily="34" charset="0"/>
                <a:cs typeface="Arial" panose="020B0604020202020204" pitchFamily="34" charset="0"/>
              </a:rPr>
              <a:t> 4 - 2017 - Mathematik</a:t>
            </a:r>
            <a:endParaRPr lang="en-US" sz="1100">
              <a:latin typeface="Arial" panose="020B0604020202020204" pitchFamily="34" charset="0"/>
              <a:cs typeface="Arial" panose="020B0604020202020204" pitchFamily="34" charset="0"/>
            </a:endParaRPr>
          </a:p>
          <a:p>
            <a:pPr>
              <a:defRPr/>
            </a:pPr>
            <a:r>
              <a:rPr lang="en-US" sz="1100">
                <a:latin typeface="Arial" panose="020B0604020202020204" pitchFamily="34" charset="0"/>
                <a:cs typeface="Arial" panose="020B0604020202020204" pitchFamily="34" charset="0"/>
              </a:rPr>
              <a:t>Erfüllung im Kompetenzbereich </a:t>
            </a:r>
          </a:p>
          <a:p>
            <a:pPr>
              <a:defRPr/>
            </a:pPr>
            <a:r>
              <a:rPr lang="en-US" sz="1100">
                <a:latin typeface="Arial" panose="020B0604020202020204" pitchFamily="34" charset="0"/>
                <a:cs typeface="Arial" panose="020B0604020202020204" pitchFamily="34" charset="0"/>
              </a:rPr>
              <a:t>"Daten, Häufigkeit</a:t>
            </a:r>
            <a:r>
              <a:rPr lang="en-US" sz="1100" baseline="0">
                <a:latin typeface="Arial" panose="020B0604020202020204" pitchFamily="34" charset="0"/>
                <a:cs typeface="Arial" panose="020B0604020202020204" pitchFamily="34" charset="0"/>
              </a:rPr>
              <a:t> und Wahrscheinlichkeit"</a:t>
            </a:r>
            <a:endParaRPr lang="en-US" sz="11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8626404199475066"/>
          <c:y val="0.27278534439951763"/>
          <c:w val="0.78590551181102364"/>
          <c:h val="0.53510569624742854"/>
        </c:manualLayout>
      </c:layout>
      <c:barChart>
        <c:barDir val="col"/>
        <c:grouping val="clustered"/>
        <c:varyColors val="0"/>
        <c:ser>
          <c:idx val="0"/>
          <c:order val="0"/>
          <c:spPr>
            <a:solidFill>
              <a:schemeClr val="accent4">
                <a:lumMod val="60000"/>
                <a:lumOff val="40000"/>
              </a:schemeClr>
            </a:solidFill>
            <a:ln>
              <a:solidFill>
                <a:schemeClr val="tx1"/>
              </a:solidFill>
            </a:ln>
          </c:spPr>
          <c:invertIfNegative val="0"/>
          <c:dPt>
            <c:idx val="0"/>
            <c:invertIfNegative val="0"/>
            <c:bubble3D val="0"/>
            <c:spPr>
              <a:solidFill>
                <a:srgbClr val="FF0000"/>
              </a:solidFill>
              <a:ln>
                <a:solidFill>
                  <a:schemeClr val="tx1"/>
                </a:solidFill>
              </a:ln>
            </c:spPr>
          </c:dPt>
          <c:dLbls>
            <c:txPr>
              <a:bodyPr/>
              <a:lstStyle/>
              <a:p>
                <a:pPr>
                  <a:defRPr>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numRef>
              <c:f>Datenquelle!$Y$34</c:f>
              <c:numCache>
                <c:formatCode>General</c:formatCode>
                <c:ptCount val="1"/>
                <c:pt idx="0">
                  <c:v>13</c:v>
                </c:pt>
              </c:numCache>
            </c:numRef>
          </c:cat>
          <c:val>
            <c:numRef>
              <c:f>Datenquelle!$Y$36</c:f>
              <c:numCache>
                <c:formatCode>0%</c:formatCode>
                <c:ptCount val="1"/>
                <c:pt idx="0">
                  <c:v>0</c:v>
                </c:pt>
              </c:numCache>
            </c:numRef>
          </c:val>
        </c:ser>
        <c:dLbls>
          <c:showLegendKey val="0"/>
          <c:showVal val="0"/>
          <c:showCatName val="0"/>
          <c:showSerName val="0"/>
          <c:showPercent val="0"/>
          <c:showBubbleSize val="0"/>
        </c:dLbls>
        <c:gapWidth val="500"/>
        <c:overlap val="62"/>
        <c:axId val="168350848"/>
        <c:axId val="168352768"/>
      </c:barChart>
      <c:catAx>
        <c:axId val="168350848"/>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a:t>
                </a:r>
              </a:p>
            </c:rich>
          </c:tx>
          <c:overlay val="0"/>
        </c:title>
        <c:numFmt formatCode="General"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352768"/>
        <c:crosses val="autoZero"/>
        <c:auto val="1"/>
        <c:lblAlgn val="ctr"/>
        <c:lblOffset val="100"/>
        <c:noMultiLvlLbl val="0"/>
      </c:catAx>
      <c:valAx>
        <c:axId val="168352768"/>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68350848"/>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ZKA 4 - 2017 - Mathematik - Erfüllung in den Aufgaben</a:t>
            </a:r>
          </a:p>
        </c:rich>
      </c:tx>
      <c:layout>
        <c:manualLayout>
          <c:xMode val="edge"/>
          <c:yMode val="edge"/>
          <c:x val="0.29307426189310326"/>
          <c:y val="3.340300055085707E-2"/>
        </c:manualLayout>
      </c:layout>
      <c:overlay val="0"/>
      <c:spPr>
        <a:noFill/>
        <a:ln w="25400">
          <a:noFill/>
        </a:ln>
      </c:spPr>
    </c:title>
    <c:autoTitleDeleted val="0"/>
    <c:plotArea>
      <c:layout>
        <c:manualLayout>
          <c:layoutTarget val="inner"/>
          <c:xMode val="edge"/>
          <c:yMode val="edge"/>
          <c:x val="8.3906375906235411E-2"/>
          <c:y val="0.14176878552432601"/>
          <c:w val="0.90089085727820784"/>
          <c:h val="0.67512332481618598"/>
        </c:manualLayout>
      </c:layout>
      <c:barChart>
        <c:barDir val="col"/>
        <c:grouping val="clustered"/>
        <c:varyColors val="0"/>
        <c:ser>
          <c:idx val="1"/>
          <c:order val="0"/>
          <c:spPr>
            <a:ln>
              <a:solidFill>
                <a:schemeClr val="tx1"/>
              </a:solidFill>
            </a:ln>
          </c:spPr>
          <c:invertIfNegative val="0"/>
          <c:dPt>
            <c:idx val="0"/>
            <c:invertIfNegative val="0"/>
            <c:bubble3D val="0"/>
            <c:spPr>
              <a:solidFill>
                <a:srgbClr val="FFFF99"/>
              </a:solidFill>
              <a:ln>
                <a:solidFill>
                  <a:schemeClr val="tx1"/>
                </a:solidFill>
              </a:ln>
            </c:spPr>
          </c:dPt>
          <c:dPt>
            <c:idx val="1"/>
            <c:invertIfNegative val="0"/>
            <c:bubble3D val="0"/>
            <c:spPr>
              <a:solidFill>
                <a:srgbClr val="FFFF99"/>
              </a:solidFill>
              <a:ln>
                <a:solidFill>
                  <a:schemeClr val="tx1"/>
                </a:solidFill>
              </a:ln>
            </c:spPr>
          </c:dPt>
          <c:dPt>
            <c:idx val="2"/>
            <c:invertIfNegative val="0"/>
            <c:bubble3D val="0"/>
            <c:spPr>
              <a:solidFill>
                <a:srgbClr val="FFFF99"/>
              </a:solidFill>
              <a:ln>
                <a:solidFill>
                  <a:schemeClr val="tx1"/>
                </a:solidFill>
              </a:ln>
            </c:spPr>
          </c:dPt>
          <c:dPt>
            <c:idx val="3"/>
            <c:invertIfNegative val="0"/>
            <c:bubble3D val="0"/>
            <c:spPr>
              <a:solidFill>
                <a:srgbClr val="FFFF99"/>
              </a:solidFill>
              <a:ln>
                <a:solidFill>
                  <a:schemeClr val="tx1"/>
                </a:solidFill>
              </a:ln>
            </c:spPr>
          </c:dPt>
          <c:dPt>
            <c:idx val="4"/>
            <c:invertIfNegative val="0"/>
            <c:bubble3D val="0"/>
            <c:spPr>
              <a:solidFill>
                <a:srgbClr val="FFFF99"/>
              </a:solidFill>
              <a:ln>
                <a:solidFill>
                  <a:schemeClr val="tx1"/>
                </a:solidFill>
              </a:ln>
            </c:spPr>
          </c:dPt>
          <c:dPt>
            <c:idx val="5"/>
            <c:invertIfNegative val="0"/>
            <c:bubble3D val="0"/>
            <c:spPr>
              <a:solidFill>
                <a:srgbClr val="FFFF99"/>
              </a:solidFill>
              <a:ln>
                <a:solidFill>
                  <a:schemeClr val="tx1"/>
                </a:solidFill>
              </a:ln>
            </c:spPr>
          </c:dPt>
          <c:dPt>
            <c:idx val="6"/>
            <c:invertIfNegative val="0"/>
            <c:bubble3D val="0"/>
            <c:spPr>
              <a:solidFill>
                <a:srgbClr val="99CCFF"/>
              </a:solidFill>
              <a:ln>
                <a:solidFill>
                  <a:schemeClr val="tx1"/>
                </a:solidFill>
              </a:ln>
            </c:spPr>
          </c:dPt>
          <c:dPt>
            <c:idx val="7"/>
            <c:invertIfNegative val="0"/>
            <c:bubble3D val="0"/>
            <c:spPr>
              <a:solidFill>
                <a:srgbClr val="CCFFCC"/>
              </a:solidFill>
              <a:ln>
                <a:solidFill>
                  <a:schemeClr val="tx1"/>
                </a:solidFill>
              </a:ln>
            </c:spPr>
          </c:dPt>
          <c:dPt>
            <c:idx val="8"/>
            <c:invertIfNegative val="0"/>
            <c:bubble3D val="0"/>
            <c:spPr>
              <a:solidFill>
                <a:srgbClr val="CCFFCC"/>
              </a:solidFill>
              <a:ln>
                <a:solidFill>
                  <a:schemeClr val="tx1"/>
                </a:solidFill>
              </a:ln>
            </c:spPr>
          </c:dPt>
          <c:dPt>
            <c:idx val="9"/>
            <c:invertIfNegative val="0"/>
            <c:bubble3D val="0"/>
            <c:spPr>
              <a:solidFill>
                <a:srgbClr val="99CCFF"/>
              </a:solidFill>
              <a:ln>
                <a:solidFill>
                  <a:schemeClr val="tx1"/>
                </a:solidFill>
              </a:ln>
            </c:spPr>
          </c:dPt>
          <c:dPt>
            <c:idx val="10"/>
            <c:invertIfNegative val="0"/>
            <c:bubble3D val="0"/>
            <c:spPr>
              <a:solidFill>
                <a:srgbClr val="FFFF99"/>
              </a:solidFill>
              <a:ln>
                <a:solidFill>
                  <a:schemeClr val="tx1"/>
                </a:solidFill>
              </a:ln>
            </c:spPr>
          </c:dPt>
          <c:dPt>
            <c:idx val="11"/>
            <c:invertIfNegative val="0"/>
            <c:bubble3D val="0"/>
            <c:spPr>
              <a:solidFill>
                <a:srgbClr val="99CCFF"/>
              </a:solidFill>
              <a:ln>
                <a:solidFill>
                  <a:schemeClr val="tx1"/>
                </a:solidFill>
              </a:ln>
            </c:spPr>
          </c:dPt>
          <c:dPt>
            <c:idx val="12"/>
            <c:invertIfNegative val="0"/>
            <c:bubble3D val="0"/>
            <c:spPr>
              <a:solidFill>
                <a:srgbClr val="FFFF99"/>
              </a:solidFill>
              <a:ln>
                <a:solidFill>
                  <a:schemeClr val="tx1"/>
                </a:solidFill>
              </a:ln>
            </c:spPr>
          </c:dPt>
          <c:dPt>
            <c:idx val="13"/>
            <c:invertIfNegative val="0"/>
            <c:bubble3D val="0"/>
            <c:spPr>
              <a:solidFill>
                <a:srgbClr val="FFFF99"/>
              </a:solidFill>
              <a:ln>
                <a:solidFill>
                  <a:schemeClr val="tx1"/>
                </a:solidFill>
              </a:ln>
            </c:spPr>
          </c:dPt>
          <c:dPt>
            <c:idx val="14"/>
            <c:invertIfNegative val="0"/>
            <c:bubble3D val="0"/>
            <c:spPr>
              <a:solidFill>
                <a:srgbClr val="CCFFCC"/>
              </a:solidFill>
              <a:ln>
                <a:solidFill>
                  <a:schemeClr val="tx1"/>
                </a:solidFill>
              </a:ln>
            </c:spPr>
          </c:dPt>
          <c:dPt>
            <c:idx val="15"/>
            <c:invertIfNegative val="0"/>
            <c:bubble3D val="0"/>
            <c:spPr>
              <a:solidFill>
                <a:srgbClr val="99CCFF"/>
              </a:solidFill>
              <a:ln>
                <a:solidFill>
                  <a:schemeClr val="tx1"/>
                </a:solidFill>
              </a:ln>
            </c:spPr>
          </c:dPt>
          <c:dPt>
            <c:idx val="16"/>
            <c:invertIfNegative val="0"/>
            <c:bubble3D val="0"/>
            <c:spPr>
              <a:solidFill>
                <a:srgbClr val="CCFFCC"/>
              </a:solidFill>
              <a:ln>
                <a:solidFill>
                  <a:schemeClr val="tx1"/>
                </a:solidFill>
              </a:ln>
            </c:spPr>
          </c:dPt>
          <c:dPt>
            <c:idx val="17"/>
            <c:invertIfNegative val="0"/>
            <c:bubble3D val="0"/>
            <c:spPr>
              <a:solidFill>
                <a:srgbClr val="CCFFCC"/>
              </a:solidFill>
              <a:ln>
                <a:solidFill>
                  <a:schemeClr val="tx1"/>
                </a:solidFill>
              </a:ln>
            </c:spPr>
          </c:dPt>
          <c:dPt>
            <c:idx val="18"/>
            <c:invertIfNegative val="0"/>
            <c:bubble3D val="0"/>
            <c:spPr>
              <a:solidFill>
                <a:schemeClr val="accent4">
                  <a:lumMod val="60000"/>
                  <a:lumOff val="40000"/>
                </a:schemeClr>
              </a:solidFill>
              <a:ln>
                <a:solidFill>
                  <a:schemeClr val="tx1"/>
                </a:solidFill>
              </a:ln>
            </c:spPr>
          </c:dPt>
          <c:dPt>
            <c:idx val="19"/>
            <c:invertIfNegative val="0"/>
            <c:bubble3D val="0"/>
            <c:spPr>
              <a:solidFill>
                <a:srgbClr val="CCFFCC"/>
              </a:solidFill>
              <a:ln>
                <a:solidFill>
                  <a:schemeClr val="tx1"/>
                </a:solidFill>
              </a:ln>
            </c:spPr>
          </c:dPt>
          <c:dLbls>
            <c:txPr>
              <a:bodyPr/>
              <a:lstStyle/>
              <a:p>
                <a:pPr>
                  <a:defRPr sz="800"/>
                </a:pPr>
                <a:endParaRPr lang="de-DE"/>
              </a:p>
            </c:txPr>
            <c:dLblPos val="inEnd"/>
            <c:showLegendKey val="0"/>
            <c:showVal val="1"/>
            <c:showCatName val="0"/>
            <c:showSerName val="0"/>
            <c:showPercent val="0"/>
            <c:showBubbleSize val="0"/>
            <c:showLeaderLines val="0"/>
          </c:dLbls>
          <c:cat>
            <c:strRef>
              <c:f>Datenquelle!$B$60:$U$60</c:f>
              <c:strCache>
                <c:ptCount val="20"/>
                <c:pt idx="0">
                  <c:v>1a</c:v>
                </c:pt>
                <c:pt idx="1">
                  <c:v>1b</c:v>
                </c:pt>
                <c:pt idx="2">
                  <c:v>1c</c:v>
                </c:pt>
                <c:pt idx="3">
                  <c:v>1d</c:v>
                </c:pt>
                <c:pt idx="4">
                  <c:v>1e</c:v>
                </c:pt>
                <c:pt idx="5">
                  <c:v>2</c:v>
                </c:pt>
                <c:pt idx="6">
                  <c:v>3</c:v>
                </c:pt>
                <c:pt idx="7">
                  <c:v>4a</c:v>
                </c:pt>
                <c:pt idx="8">
                  <c:v>4b</c:v>
                </c:pt>
                <c:pt idx="9">
                  <c:v>5</c:v>
                </c:pt>
                <c:pt idx="10">
                  <c:v>6</c:v>
                </c:pt>
                <c:pt idx="11">
                  <c:v>7</c:v>
                </c:pt>
                <c:pt idx="12">
                  <c:v>8a</c:v>
                </c:pt>
                <c:pt idx="13">
                  <c:v>8b</c:v>
                </c:pt>
                <c:pt idx="14">
                  <c:v>9</c:v>
                </c:pt>
                <c:pt idx="15">
                  <c:v>10</c:v>
                </c:pt>
                <c:pt idx="16">
                  <c:v>11</c:v>
                </c:pt>
                <c:pt idx="17">
                  <c:v>12</c:v>
                </c:pt>
                <c:pt idx="18">
                  <c:v>13</c:v>
                </c:pt>
                <c:pt idx="19">
                  <c:v>14</c:v>
                </c:pt>
              </c:strCache>
            </c:strRef>
          </c:cat>
          <c:val>
            <c:numRef>
              <c:f>Datenquelle!$B$63:$U$63</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30"/>
        <c:axId val="193490944"/>
        <c:axId val="193492864"/>
      </c:barChart>
      <c:catAx>
        <c:axId val="19349094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Aufgaben</a:t>
                </a:r>
              </a:p>
            </c:rich>
          </c:tx>
          <c:layout>
            <c:manualLayout>
              <c:xMode val="edge"/>
              <c:yMode val="edge"/>
              <c:x val="0.49915547100572405"/>
              <c:y val="0.9164924986228572"/>
            </c:manualLayout>
          </c:layout>
          <c:overlay val="0"/>
          <c:spPr>
            <a:noFill/>
            <a:ln w="25400">
              <a:noFill/>
            </a:ln>
          </c:spPr>
        </c:title>
        <c:numFmt formatCode="0%" sourceLinked="1"/>
        <c:majorTickMark val="out"/>
        <c:minorTickMark val="none"/>
        <c:tickLblPos val="nextTo"/>
        <c:spPr>
          <a:ln w="3175">
            <a:solidFill>
              <a:schemeClr val="bg1">
                <a:lumMod val="50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93492864"/>
        <c:crosses val="autoZero"/>
        <c:auto val="1"/>
        <c:lblAlgn val="ctr"/>
        <c:lblOffset val="100"/>
        <c:tickLblSkip val="1"/>
        <c:tickMarkSkip val="1"/>
        <c:noMultiLvlLbl val="0"/>
      </c:catAx>
      <c:valAx>
        <c:axId val="193492864"/>
        <c:scaling>
          <c:orientation val="minMax"/>
          <c:max val="1"/>
        </c:scaling>
        <c:delete val="0"/>
        <c:axPos val="l"/>
        <c:majorGridlines>
          <c:spPr>
            <a:ln w="12700">
              <a:solidFill>
                <a:srgbClr val="80808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Erfüllungsprozentsätze</a:t>
                </a:r>
              </a:p>
            </c:rich>
          </c:tx>
          <c:layout>
            <c:manualLayout>
              <c:xMode val="edge"/>
              <c:yMode val="edge"/>
              <c:x val="6.7567947859269555E-3"/>
              <c:y val="0.16283902012248466"/>
            </c:manualLayout>
          </c:layout>
          <c:overlay val="0"/>
          <c:spPr>
            <a:noFill/>
            <a:ln w="25400">
              <a:noFill/>
            </a:ln>
          </c:spPr>
        </c:title>
        <c:numFmt formatCode="0%" sourceLinked="1"/>
        <c:majorTickMark val="out"/>
        <c:minorTickMark val="none"/>
        <c:tickLblPos val="nextTo"/>
        <c:spPr>
          <a:ln w="3175">
            <a:solidFill>
              <a:schemeClr val="bg1">
                <a:lumMod val="50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93490944"/>
        <c:crosses val="autoZero"/>
        <c:crossBetween val="between"/>
        <c:majorUnit val="0.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85724</xdr:colOff>
      <xdr:row>3</xdr:row>
      <xdr:rowOff>95251</xdr:rowOff>
    </xdr:from>
    <xdr:to>
      <xdr:col>11</xdr:col>
      <xdr:colOff>685800</xdr:colOff>
      <xdr:row>18</xdr:row>
      <xdr:rowOff>114301</xdr:rowOff>
    </xdr:to>
    <xdr:graphicFrame macro="">
      <xdr:nvGraphicFramePr>
        <xdr:cNvPr id="2" name="Diagramm 2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19</xdr:row>
      <xdr:rowOff>171450</xdr:rowOff>
    </xdr:from>
    <xdr:to>
      <xdr:col>5</xdr:col>
      <xdr:colOff>457201</xdr:colOff>
      <xdr:row>39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82</xdr:row>
      <xdr:rowOff>0</xdr:rowOff>
    </xdr:from>
    <xdr:to>
      <xdr:col>8</xdr:col>
      <xdr:colOff>0</xdr:colOff>
      <xdr:row>96</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0</xdr:rowOff>
    </xdr:from>
    <xdr:to>
      <xdr:col>6</xdr:col>
      <xdr:colOff>447675</xdr:colOff>
      <xdr:row>59</xdr:row>
      <xdr:rowOff>152400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171450</xdr:colOff>
      <xdr:row>62</xdr:row>
      <xdr:rowOff>0</xdr:rowOff>
    </xdr:from>
    <xdr:to>
      <xdr:col>11</xdr:col>
      <xdr:colOff>781050</xdr:colOff>
      <xdr:row>76</xdr:row>
      <xdr:rowOff>152400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62</xdr:row>
      <xdr:rowOff>9525</xdr:rowOff>
    </xdr:from>
    <xdr:to>
      <xdr:col>6</xdr:col>
      <xdr:colOff>85725</xdr:colOff>
      <xdr:row>76</xdr:row>
      <xdr:rowOff>161925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97</xdr:row>
      <xdr:rowOff>180975</xdr:rowOff>
    </xdr:from>
    <xdr:to>
      <xdr:col>8</xdr:col>
      <xdr:colOff>9524</xdr:colOff>
      <xdr:row>112</xdr:row>
      <xdr:rowOff>66675</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9525</xdr:colOff>
      <xdr:row>45</xdr:row>
      <xdr:rowOff>0</xdr:rowOff>
    </xdr:from>
    <xdr:to>
      <xdr:col>11</xdr:col>
      <xdr:colOff>771525</xdr:colOff>
      <xdr:row>59</xdr:row>
      <xdr:rowOff>152400</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3</xdr:row>
      <xdr:rowOff>95251</xdr:rowOff>
    </xdr:from>
    <xdr:to>
      <xdr:col>11</xdr:col>
      <xdr:colOff>685800</xdr:colOff>
      <xdr:row>18</xdr:row>
      <xdr:rowOff>114301</xdr:rowOff>
    </xdr:to>
    <xdr:graphicFrame macro="">
      <xdr:nvGraphicFramePr>
        <xdr:cNvPr id="2" name="Diagramm 2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19</xdr:row>
      <xdr:rowOff>171450</xdr:rowOff>
    </xdr:from>
    <xdr:to>
      <xdr:col>5</xdr:col>
      <xdr:colOff>457201</xdr:colOff>
      <xdr:row>39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82</xdr:row>
      <xdr:rowOff>0</xdr:rowOff>
    </xdr:from>
    <xdr:to>
      <xdr:col>8</xdr:col>
      <xdr:colOff>0</xdr:colOff>
      <xdr:row>96</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0</xdr:rowOff>
    </xdr:from>
    <xdr:to>
      <xdr:col>6</xdr:col>
      <xdr:colOff>447675</xdr:colOff>
      <xdr:row>59</xdr:row>
      <xdr:rowOff>152400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171450</xdr:colOff>
      <xdr:row>62</xdr:row>
      <xdr:rowOff>0</xdr:rowOff>
    </xdr:from>
    <xdr:to>
      <xdr:col>11</xdr:col>
      <xdr:colOff>781050</xdr:colOff>
      <xdr:row>76</xdr:row>
      <xdr:rowOff>152400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62</xdr:row>
      <xdr:rowOff>9525</xdr:rowOff>
    </xdr:from>
    <xdr:to>
      <xdr:col>6</xdr:col>
      <xdr:colOff>85725</xdr:colOff>
      <xdr:row>76</xdr:row>
      <xdr:rowOff>161925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97</xdr:row>
      <xdr:rowOff>180975</xdr:rowOff>
    </xdr:from>
    <xdr:to>
      <xdr:col>8</xdr:col>
      <xdr:colOff>9524</xdr:colOff>
      <xdr:row>112</xdr:row>
      <xdr:rowOff>66675</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9525</xdr:colOff>
      <xdr:row>45</xdr:row>
      <xdr:rowOff>0</xdr:rowOff>
    </xdr:from>
    <xdr:to>
      <xdr:col>11</xdr:col>
      <xdr:colOff>771525</xdr:colOff>
      <xdr:row>59</xdr:row>
      <xdr:rowOff>152400</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8"/>
  <sheetViews>
    <sheetView showGridLines="0" zoomScaleNormal="100" workbookViewId="0">
      <selection activeCell="A10" sqref="A10"/>
    </sheetView>
  </sheetViews>
  <sheetFormatPr baseColWidth="10" defaultRowHeight="15" x14ac:dyDescent="0.25"/>
  <cols>
    <col min="1" max="1" width="3.7109375" style="108" bestFit="1" customWidth="1"/>
    <col min="2" max="2" width="18" style="94" customWidth="1"/>
    <col min="3" max="3" width="5.5703125" style="94" customWidth="1"/>
    <col min="4" max="25" width="5" style="94" customWidth="1"/>
    <col min="26" max="16384" width="11.42578125" style="94"/>
  </cols>
  <sheetData>
    <row r="1" spans="1:25" ht="21" x14ac:dyDescent="0.35">
      <c r="A1" s="129" t="s">
        <v>25</v>
      </c>
      <c r="B1" s="106"/>
      <c r="C1" s="106"/>
      <c r="D1" s="106"/>
      <c r="E1" s="106"/>
      <c r="F1" s="106"/>
      <c r="G1" s="106"/>
      <c r="H1" s="106"/>
      <c r="I1" s="106"/>
      <c r="J1" s="106"/>
      <c r="K1" s="106"/>
      <c r="L1" s="107"/>
      <c r="M1" s="107"/>
    </row>
    <row r="2" spans="1:25" ht="4.5" customHeight="1" thickBot="1" x14ac:dyDescent="0.3"/>
    <row r="3" spans="1:25" ht="17.25" thickTop="1" thickBot="1" x14ac:dyDescent="0.3">
      <c r="A3" s="109"/>
      <c r="B3" s="110"/>
      <c r="C3" s="46" t="s">
        <v>0</v>
      </c>
      <c r="D3" s="46"/>
      <c r="E3" s="223"/>
      <c r="F3" s="46"/>
      <c r="G3" s="46"/>
      <c r="H3" s="46"/>
      <c r="I3" s="130"/>
      <c r="J3" s="130"/>
      <c r="K3" s="130"/>
      <c r="L3" s="131"/>
      <c r="M3" s="132" t="s">
        <v>31</v>
      </c>
      <c r="N3" s="133" t="str">
        <f>IF(COUNTBLANK(X10:X39)=30,"",(COUNT(X10:X39)))</f>
        <v/>
      </c>
      <c r="O3" s="110"/>
      <c r="Q3" s="111"/>
      <c r="R3" s="111"/>
      <c r="S3" s="110"/>
      <c r="T3" s="110"/>
      <c r="U3" s="110"/>
      <c r="V3" s="110"/>
      <c r="W3" s="110"/>
      <c r="X3" s="110"/>
    </row>
    <row r="4" spans="1:25" ht="5.25" customHeight="1" thickTop="1" x14ac:dyDescent="0.25">
      <c r="A4" s="109"/>
      <c r="B4" s="110"/>
      <c r="C4" s="46"/>
      <c r="D4" s="46"/>
      <c r="E4" s="46"/>
      <c r="F4" s="46"/>
      <c r="G4" s="46"/>
      <c r="H4" s="46"/>
      <c r="I4" s="46"/>
      <c r="J4" s="46"/>
      <c r="K4" s="46"/>
      <c r="L4" s="46"/>
      <c r="M4" s="46"/>
      <c r="N4" s="46"/>
      <c r="O4" s="110"/>
      <c r="P4" s="110"/>
      <c r="Q4" s="110"/>
      <c r="R4" s="110"/>
      <c r="S4" s="110"/>
      <c r="T4" s="110"/>
      <c r="U4" s="110"/>
      <c r="V4" s="110"/>
      <c r="W4" s="110"/>
      <c r="X4" s="110"/>
    </row>
    <row r="5" spans="1:25" s="46" customFormat="1" ht="18" customHeight="1" x14ac:dyDescent="0.25">
      <c r="A5" s="113"/>
      <c r="B5" s="113"/>
      <c r="C5" s="114" t="s">
        <v>67</v>
      </c>
      <c r="D5" s="230" t="s">
        <v>2</v>
      </c>
      <c r="E5" s="231"/>
      <c r="F5" s="231"/>
      <c r="G5" s="231"/>
      <c r="H5" s="231"/>
      <c r="I5" s="232"/>
      <c r="J5" s="151" t="s">
        <v>26</v>
      </c>
      <c r="K5" s="233" t="s">
        <v>1</v>
      </c>
      <c r="L5" s="234"/>
      <c r="M5" s="150" t="s">
        <v>26</v>
      </c>
      <c r="N5" s="155" t="s">
        <v>2</v>
      </c>
      <c r="O5" s="123" t="s">
        <v>26</v>
      </c>
      <c r="P5" s="230" t="s">
        <v>2</v>
      </c>
      <c r="Q5" s="232"/>
      <c r="R5" s="138" t="s">
        <v>1</v>
      </c>
      <c r="S5" s="123" t="s">
        <v>26</v>
      </c>
      <c r="T5" s="233" t="s">
        <v>1</v>
      </c>
      <c r="U5" s="234"/>
      <c r="V5" s="124" t="s">
        <v>3</v>
      </c>
      <c r="W5" s="162" t="s">
        <v>1</v>
      </c>
      <c r="X5" s="238" t="s">
        <v>15</v>
      </c>
      <c r="Y5" s="238" t="s">
        <v>105</v>
      </c>
    </row>
    <row r="6" spans="1:25" s="46" customFormat="1" ht="18" customHeight="1" x14ac:dyDescent="0.25">
      <c r="A6" s="113"/>
      <c r="B6" s="113"/>
      <c r="C6" s="114" t="s">
        <v>8</v>
      </c>
      <c r="D6" s="141" t="s">
        <v>4</v>
      </c>
      <c r="E6" s="142" t="s">
        <v>5</v>
      </c>
      <c r="F6" s="142" t="s">
        <v>6</v>
      </c>
      <c r="G6" s="142" t="s">
        <v>7</v>
      </c>
      <c r="H6" s="143" t="s">
        <v>32</v>
      </c>
      <c r="I6" s="163">
        <v>2</v>
      </c>
      <c r="J6" s="152">
        <v>3</v>
      </c>
      <c r="K6" s="141" t="s">
        <v>27</v>
      </c>
      <c r="L6" s="143" t="s">
        <v>28</v>
      </c>
      <c r="M6" s="125">
        <v>5</v>
      </c>
      <c r="N6" s="156">
        <v>6</v>
      </c>
      <c r="O6" s="125">
        <v>7</v>
      </c>
      <c r="P6" s="141" t="s">
        <v>29</v>
      </c>
      <c r="Q6" s="143" t="s">
        <v>30</v>
      </c>
      <c r="R6" s="125">
        <v>9</v>
      </c>
      <c r="S6" s="125">
        <v>10</v>
      </c>
      <c r="T6" s="141">
        <v>11</v>
      </c>
      <c r="U6" s="143">
        <v>12</v>
      </c>
      <c r="V6" s="125">
        <v>13</v>
      </c>
      <c r="W6" s="163">
        <v>14</v>
      </c>
      <c r="X6" s="239"/>
      <c r="Y6" s="239"/>
    </row>
    <row r="7" spans="1:25" s="113" customFormat="1" ht="18" customHeight="1" x14ac:dyDescent="0.25">
      <c r="C7" s="114" t="s">
        <v>66</v>
      </c>
      <c r="D7" s="144" t="s">
        <v>9</v>
      </c>
      <c r="E7" s="145" t="s">
        <v>9</v>
      </c>
      <c r="F7" s="145" t="s">
        <v>9</v>
      </c>
      <c r="G7" s="145" t="s">
        <v>9</v>
      </c>
      <c r="H7" s="179" t="s">
        <v>9</v>
      </c>
      <c r="I7" s="164" t="s">
        <v>10</v>
      </c>
      <c r="J7" s="153" t="s">
        <v>9</v>
      </c>
      <c r="K7" s="144" t="s">
        <v>9</v>
      </c>
      <c r="L7" s="146" t="s">
        <v>10</v>
      </c>
      <c r="M7" s="126" t="s">
        <v>10</v>
      </c>
      <c r="N7" s="157" t="s">
        <v>10</v>
      </c>
      <c r="O7" s="126" t="s">
        <v>10</v>
      </c>
      <c r="P7" s="159" t="s">
        <v>10</v>
      </c>
      <c r="Q7" s="160" t="s">
        <v>11</v>
      </c>
      <c r="R7" s="126" t="s">
        <v>10</v>
      </c>
      <c r="S7" s="126" t="s">
        <v>10</v>
      </c>
      <c r="T7" s="161" t="s">
        <v>11</v>
      </c>
      <c r="U7" s="146" t="s">
        <v>10</v>
      </c>
      <c r="V7" s="127" t="s">
        <v>11</v>
      </c>
      <c r="W7" s="164" t="s">
        <v>10</v>
      </c>
      <c r="X7" s="240"/>
      <c r="Y7" s="239"/>
    </row>
    <row r="8" spans="1:25" s="46" customFormat="1" ht="18" customHeight="1" x14ac:dyDescent="0.25">
      <c r="A8" s="115"/>
      <c r="C8" s="114" t="s">
        <v>34</v>
      </c>
      <c r="D8" s="147">
        <v>1</v>
      </c>
      <c r="E8" s="148">
        <v>1</v>
      </c>
      <c r="F8" s="148">
        <v>1</v>
      </c>
      <c r="G8" s="148">
        <v>1</v>
      </c>
      <c r="H8" s="149">
        <v>1</v>
      </c>
      <c r="I8" s="165">
        <v>1</v>
      </c>
      <c r="J8" s="154">
        <v>1</v>
      </c>
      <c r="K8" s="147">
        <v>1</v>
      </c>
      <c r="L8" s="149">
        <v>1</v>
      </c>
      <c r="M8" s="128">
        <v>1</v>
      </c>
      <c r="N8" s="158">
        <v>1</v>
      </c>
      <c r="O8" s="128">
        <v>1</v>
      </c>
      <c r="P8" s="147">
        <v>1</v>
      </c>
      <c r="Q8" s="149">
        <v>1</v>
      </c>
      <c r="R8" s="128">
        <v>1</v>
      </c>
      <c r="S8" s="128">
        <v>1</v>
      </c>
      <c r="T8" s="147">
        <v>1</v>
      </c>
      <c r="U8" s="149">
        <v>1</v>
      </c>
      <c r="V8" s="128">
        <v>1</v>
      </c>
      <c r="W8" s="165">
        <v>1</v>
      </c>
      <c r="X8" s="137">
        <f>SUM(D8:W8)</f>
        <v>20</v>
      </c>
      <c r="Y8" s="243"/>
    </row>
    <row r="9" spans="1:25" s="113" customFormat="1" ht="18" customHeight="1" thickBot="1" x14ac:dyDescent="0.3">
      <c r="A9" s="116" t="s">
        <v>12</v>
      </c>
      <c r="B9" s="117" t="s">
        <v>13</v>
      </c>
      <c r="C9" s="171" t="s">
        <v>104</v>
      </c>
      <c r="D9" s="235" t="s">
        <v>14</v>
      </c>
      <c r="E9" s="236"/>
      <c r="F9" s="236"/>
      <c r="G9" s="236"/>
      <c r="H9" s="236"/>
      <c r="I9" s="236"/>
      <c r="J9" s="236"/>
      <c r="K9" s="236"/>
      <c r="L9" s="236"/>
      <c r="M9" s="236"/>
      <c r="N9" s="236"/>
      <c r="O9" s="236"/>
      <c r="P9" s="236"/>
      <c r="Q9" s="236"/>
      <c r="R9" s="236"/>
      <c r="S9" s="236"/>
      <c r="T9" s="236"/>
      <c r="U9" s="236"/>
      <c r="V9" s="236"/>
      <c r="W9" s="237"/>
      <c r="Y9" s="244"/>
    </row>
    <row r="10" spans="1:25" s="46" customFormat="1" ht="15.75" customHeight="1" thickTop="1" x14ac:dyDescent="0.25">
      <c r="A10" s="192">
        <v>1</v>
      </c>
      <c r="B10" s="201"/>
      <c r="C10" s="202"/>
      <c r="D10" s="203"/>
      <c r="E10" s="204"/>
      <c r="F10" s="204"/>
      <c r="G10" s="204"/>
      <c r="H10" s="205"/>
      <c r="I10" s="206"/>
      <c r="J10" s="202"/>
      <c r="K10" s="203"/>
      <c r="L10" s="207"/>
      <c r="M10" s="202"/>
      <c r="N10" s="202"/>
      <c r="O10" s="202"/>
      <c r="P10" s="203"/>
      <c r="Q10" s="207"/>
      <c r="R10" s="202"/>
      <c r="S10" s="202"/>
      <c r="T10" s="202"/>
      <c r="U10" s="206"/>
      <c r="V10" s="202"/>
      <c r="W10" s="208"/>
      <c r="X10" s="196" t="str">
        <f>IF(COUNTBLANK(D10:W10)=20,"",SUM(D10:W10))</f>
        <v/>
      </c>
      <c r="Y10" s="167" t="str">
        <f>IF(X10="","",VLOOKUP(X10,Datenquelle!$D$5:$E$10,2,1))</f>
        <v/>
      </c>
    </row>
    <row r="11" spans="1:25" s="46" customFormat="1" ht="15.75" customHeight="1" x14ac:dyDescent="0.25">
      <c r="A11" s="193">
        <v>2</v>
      </c>
      <c r="B11" s="209"/>
      <c r="C11" s="172"/>
      <c r="D11" s="170"/>
      <c r="E11" s="140"/>
      <c r="F11" s="140"/>
      <c r="G11" s="140"/>
      <c r="H11" s="180"/>
      <c r="I11" s="174"/>
      <c r="J11" s="172"/>
      <c r="K11" s="170"/>
      <c r="L11" s="166"/>
      <c r="M11" s="172"/>
      <c r="N11" s="172"/>
      <c r="O11" s="172"/>
      <c r="P11" s="170"/>
      <c r="Q11" s="166"/>
      <c r="R11" s="172"/>
      <c r="S11" s="172"/>
      <c r="T11" s="172"/>
      <c r="U11" s="174"/>
      <c r="V11" s="172"/>
      <c r="W11" s="210"/>
      <c r="X11" s="168" t="str">
        <f t="shared" ref="X11:X39" si="0">IF(COUNTBLANK(D11:W11)=20,"",SUM(D11:W11))</f>
        <v/>
      </c>
      <c r="Y11" s="168" t="str">
        <f>IF(X11="","",VLOOKUP(X11,Datenquelle!$D$5:$E$10,2,1))</f>
        <v/>
      </c>
    </row>
    <row r="12" spans="1:25" s="46" customFormat="1" ht="15.75" customHeight="1" x14ac:dyDescent="0.25">
      <c r="A12" s="193">
        <v>3</v>
      </c>
      <c r="B12" s="209"/>
      <c r="C12" s="172"/>
      <c r="D12" s="170"/>
      <c r="E12" s="140"/>
      <c r="F12" s="140"/>
      <c r="G12" s="140"/>
      <c r="H12" s="180"/>
      <c r="I12" s="174"/>
      <c r="J12" s="172"/>
      <c r="K12" s="170"/>
      <c r="L12" s="166"/>
      <c r="M12" s="172"/>
      <c r="N12" s="172"/>
      <c r="O12" s="172"/>
      <c r="P12" s="170"/>
      <c r="Q12" s="166"/>
      <c r="R12" s="172"/>
      <c r="S12" s="172"/>
      <c r="T12" s="172"/>
      <c r="U12" s="174"/>
      <c r="V12" s="172"/>
      <c r="W12" s="210"/>
      <c r="X12" s="168" t="str">
        <f t="shared" si="0"/>
        <v/>
      </c>
      <c r="Y12" s="168" t="str">
        <f>IF(X12="","",VLOOKUP(X12,Datenquelle!$D$5:$E$10,2,1))</f>
        <v/>
      </c>
    </row>
    <row r="13" spans="1:25" s="46" customFormat="1" ht="15.75" customHeight="1" x14ac:dyDescent="0.25">
      <c r="A13" s="193">
        <v>4</v>
      </c>
      <c r="B13" s="209"/>
      <c r="C13" s="172"/>
      <c r="D13" s="170"/>
      <c r="E13" s="140"/>
      <c r="F13" s="140"/>
      <c r="G13" s="140"/>
      <c r="H13" s="180"/>
      <c r="I13" s="174"/>
      <c r="J13" s="172"/>
      <c r="K13" s="170"/>
      <c r="L13" s="166"/>
      <c r="M13" s="172"/>
      <c r="N13" s="172"/>
      <c r="O13" s="172"/>
      <c r="P13" s="170"/>
      <c r="Q13" s="166"/>
      <c r="R13" s="172"/>
      <c r="S13" s="172"/>
      <c r="T13" s="172"/>
      <c r="U13" s="174"/>
      <c r="V13" s="172"/>
      <c r="W13" s="210"/>
      <c r="X13" s="168" t="str">
        <f t="shared" si="0"/>
        <v/>
      </c>
      <c r="Y13" s="168" t="str">
        <f>IF(X13="","",VLOOKUP(X13,Datenquelle!$D$5:$E$10,2,1))</f>
        <v/>
      </c>
    </row>
    <row r="14" spans="1:25" s="46" customFormat="1" ht="15.75" customHeight="1" x14ac:dyDescent="0.25">
      <c r="A14" s="194">
        <v>5</v>
      </c>
      <c r="B14" s="211"/>
      <c r="C14" s="173"/>
      <c r="D14" s="187"/>
      <c r="E14" s="188"/>
      <c r="F14" s="188"/>
      <c r="G14" s="188"/>
      <c r="H14" s="189"/>
      <c r="I14" s="190"/>
      <c r="J14" s="173"/>
      <c r="K14" s="187"/>
      <c r="L14" s="191"/>
      <c r="M14" s="173"/>
      <c r="N14" s="173"/>
      <c r="O14" s="173"/>
      <c r="P14" s="187"/>
      <c r="Q14" s="191"/>
      <c r="R14" s="173"/>
      <c r="S14" s="173"/>
      <c r="T14" s="173"/>
      <c r="U14" s="190"/>
      <c r="V14" s="173"/>
      <c r="W14" s="212"/>
      <c r="X14" s="169" t="str">
        <f t="shared" si="0"/>
        <v/>
      </c>
      <c r="Y14" s="169" t="str">
        <f>IF(X14="","",VLOOKUP(X14,Datenquelle!$D$5:$E$10,2,1))</f>
        <v/>
      </c>
    </row>
    <row r="15" spans="1:25" s="46" customFormat="1" ht="15.75" customHeight="1" x14ac:dyDescent="0.25">
      <c r="A15" s="195">
        <v>6</v>
      </c>
      <c r="B15" s="213"/>
      <c r="C15" s="181"/>
      <c r="D15" s="182"/>
      <c r="E15" s="183"/>
      <c r="F15" s="183"/>
      <c r="G15" s="183"/>
      <c r="H15" s="184"/>
      <c r="I15" s="185"/>
      <c r="J15" s="181"/>
      <c r="K15" s="182"/>
      <c r="L15" s="186"/>
      <c r="M15" s="181"/>
      <c r="N15" s="181"/>
      <c r="O15" s="181"/>
      <c r="P15" s="182"/>
      <c r="Q15" s="186"/>
      <c r="R15" s="181"/>
      <c r="S15" s="181"/>
      <c r="T15" s="181"/>
      <c r="U15" s="185"/>
      <c r="V15" s="181"/>
      <c r="W15" s="214"/>
      <c r="X15" s="167" t="str">
        <f t="shared" si="0"/>
        <v/>
      </c>
      <c r="Y15" s="167" t="str">
        <f>IF(X15="","",VLOOKUP(X15,Datenquelle!$D$5:$E$10,2,1))</f>
        <v/>
      </c>
    </row>
    <row r="16" spans="1:25" s="46" customFormat="1" ht="15.75" customHeight="1" x14ac:dyDescent="0.25">
      <c r="A16" s="193">
        <v>7</v>
      </c>
      <c r="B16" s="209"/>
      <c r="C16" s="172"/>
      <c r="D16" s="170"/>
      <c r="E16" s="140"/>
      <c r="F16" s="140"/>
      <c r="G16" s="140"/>
      <c r="H16" s="180"/>
      <c r="I16" s="174"/>
      <c r="J16" s="172"/>
      <c r="K16" s="170"/>
      <c r="L16" s="166"/>
      <c r="M16" s="172"/>
      <c r="N16" s="172"/>
      <c r="O16" s="172"/>
      <c r="P16" s="170"/>
      <c r="Q16" s="166"/>
      <c r="R16" s="172"/>
      <c r="S16" s="172"/>
      <c r="T16" s="172"/>
      <c r="U16" s="174"/>
      <c r="V16" s="172"/>
      <c r="W16" s="210"/>
      <c r="X16" s="168" t="str">
        <f t="shared" si="0"/>
        <v/>
      </c>
      <c r="Y16" s="168" t="str">
        <f>IF(X16="","",VLOOKUP(X16,Datenquelle!$D$5:$E$10,2,1))</f>
        <v/>
      </c>
    </row>
    <row r="17" spans="1:25" s="46" customFormat="1" ht="15.75" customHeight="1" x14ac:dyDescent="0.25">
      <c r="A17" s="193">
        <v>8</v>
      </c>
      <c r="B17" s="209"/>
      <c r="C17" s="172"/>
      <c r="D17" s="170"/>
      <c r="E17" s="140"/>
      <c r="F17" s="140"/>
      <c r="G17" s="140"/>
      <c r="H17" s="180"/>
      <c r="I17" s="174"/>
      <c r="J17" s="172"/>
      <c r="K17" s="170"/>
      <c r="L17" s="166"/>
      <c r="M17" s="172"/>
      <c r="N17" s="172"/>
      <c r="O17" s="172"/>
      <c r="P17" s="170"/>
      <c r="Q17" s="166"/>
      <c r="R17" s="172"/>
      <c r="S17" s="172"/>
      <c r="T17" s="172"/>
      <c r="U17" s="174"/>
      <c r="V17" s="172"/>
      <c r="W17" s="210"/>
      <c r="X17" s="168" t="str">
        <f t="shared" si="0"/>
        <v/>
      </c>
      <c r="Y17" s="168" t="str">
        <f>IF(X17="","",VLOOKUP(X17,Datenquelle!$D$5:$E$10,2,1))</f>
        <v/>
      </c>
    </row>
    <row r="18" spans="1:25" s="46" customFormat="1" ht="15.75" customHeight="1" x14ac:dyDescent="0.25">
      <c r="A18" s="193">
        <v>9</v>
      </c>
      <c r="B18" s="209"/>
      <c r="C18" s="172"/>
      <c r="D18" s="170"/>
      <c r="E18" s="140"/>
      <c r="F18" s="140"/>
      <c r="G18" s="140"/>
      <c r="H18" s="180"/>
      <c r="I18" s="174"/>
      <c r="J18" s="172"/>
      <c r="K18" s="170"/>
      <c r="L18" s="166"/>
      <c r="M18" s="172"/>
      <c r="N18" s="172"/>
      <c r="O18" s="172"/>
      <c r="P18" s="170"/>
      <c r="Q18" s="166"/>
      <c r="R18" s="172"/>
      <c r="S18" s="172"/>
      <c r="T18" s="172"/>
      <c r="U18" s="174"/>
      <c r="V18" s="172"/>
      <c r="W18" s="210"/>
      <c r="X18" s="168" t="str">
        <f t="shared" si="0"/>
        <v/>
      </c>
      <c r="Y18" s="168" t="str">
        <f>IF(X18="","",VLOOKUP(X18,Datenquelle!$D$5:$E$10,2,1))</f>
        <v/>
      </c>
    </row>
    <row r="19" spans="1:25" s="46" customFormat="1" ht="15.75" customHeight="1" x14ac:dyDescent="0.25">
      <c r="A19" s="194">
        <v>10</v>
      </c>
      <c r="B19" s="211"/>
      <c r="C19" s="173"/>
      <c r="D19" s="187"/>
      <c r="E19" s="188"/>
      <c r="F19" s="188"/>
      <c r="G19" s="188"/>
      <c r="H19" s="189"/>
      <c r="I19" s="190"/>
      <c r="J19" s="173"/>
      <c r="K19" s="187"/>
      <c r="L19" s="191"/>
      <c r="M19" s="173"/>
      <c r="N19" s="173"/>
      <c r="O19" s="173"/>
      <c r="P19" s="187"/>
      <c r="Q19" s="191"/>
      <c r="R19" s="173"/>
      <c r="S19" s="173"/>
      <c r="T19" s="173"/>
      <c r="U19" s="190"/>
      <c r="V19" s="173"/>
      <c r="W19" s="212"/>
      <c r="X19" s="169" t="str">
        <f t="shared" si="0"/>
        <v/>
      </c>
      <c r="Y19" s="169" t="str">
        <f>IF(X19="","",VLOOKUP(X19,Datenquelle!$D$5:$E$10,2,1))</f>
        <v/>
      </c>
    </row>
    <row r="20" spans="1:25" s="46" customFormat="1" ht="15.75" customHeight="1" x14ac:dyDescent="0.25">
      <c r="A20" s="195">
        <v>11</v>
      </c>
      <c r="B20" s="213"/>
      <c r="C20" s="181"/>
      <c r="D20" s="182"/>
      <c r="E20" s="183"/>
      <c r="F20" s="183"/>
      <c r="G20" s="183"/>
      <c r="H20" s="184"/>
      <c r="I20" s="185"/>
      <c r="J20" s="181"/>
      <c r="K20" s="182"/>
      <c r="L20" s="186"/>
      <c r="M20" s="181"/>
      <c r="N20" s="181"/>
      <c r="O20" s="181"/>
      <c r="P20" s="182"/>
      <c r="Q20" s="186"/>
      <c r="R20" s="181"/>
      <c r="S20" s="181"/>
      <c r="T20" s="181"/>
      <c r="U20" s="185"/>
      <c r="V20" s="181"/>
      <c r="W20" s="214"/>
      <c r="X20" s="167" t="str">
        <f t="shared" si="0"/>
        <v/>
      </c>
      <c r="Y20" s="167" t="str">
        <f>IF(X20="","",VLOOKUP(X20,Datenquelle!$D$5:$E$10,2,1))</f>
        <v/>
      </c>
    </row>
    <row r="21" spans="1:25" s="46" customFormat="1" ht="15.75" customHeight="1" x14ac:dyDescent="0.25">
      <c r="A21" s="193">
        <v>12</v>
      </c>
      <c r="B21" s="209"/>
      <c r="C21" s="172"/>
      <c r="D21" s="170"/>
      <c r="E21" s="140"/>
      <c r="F21" s="140"/>
      <c r="G21" s="140"/>
      <c r="H21" s="180"/>
      <c r="I21" s="174"/>
      <c r="J21" s="172"/>
      <c r="K21" s="170"/>
      <c r="L21" s="166"/>
      <c r="M21" s="172"/>
      <c r="N21" s="172"/>
      <c r="O21" s="172"/>
      <c r="P21" s="170"/>
      <c r="Q21" s="166"/>
      <c r="R21" s="172"/>
      <c r="S21" s="172"/>
      <c r="T21" s="172"/>
      <c r="U21" s="174"/>
      <c r="V21" s="172"/>
      <c r="W21" s="210"/>
      <c r="X21" s="168" t="str">
        <f t="shared" si="0"/>
        <v/>
      </c>
      <c r="Y21" s="168" t="str">
        <f>IF(X21="","",VLOOKUP(X21,Datenquelle!$D$5:$E$10,2,1))</f>
        <v/>
      </c>
    </row>
    <row r="22" spans="1:25" s="46" customFormat="1" ht="15.75" customHeight="1" x14ac:dyDescent="0.25">
      <c r="A22" s="193">
        <v>13</v>
      </c>
      <c r="B22" s="209"/>
      <c r="C22" s="172"/>
      <c r="D22" s="170"/>
      <c r="E22" s="140"/>
      <c r="F22" s="140"/>
      <c r="G22" s="140"/>
      <c r="H22" s="180"/>
      <c r="I22" s="174"/>
      <c r="J22" s="172"/>
      <c r="K22" s="170"/>
      <c r="L22" s="166"/>
      <c r="M22" s="172"/>
      <c r="N22" s="172"/>
      <c r="O22" s="172"/>
      <c r="P22" s="170"/>
      <c r="Q22" s="166"/>
      <c r="R22" s="172"/>
      <c r="S22" s="172"/>
      <c r="T22" s="172"/>
      <c r="U22" s="174"/>
      <c r="V22" s="172"/>
      <c r="W22" s="210"/>
      <c r="X22" s="168" t="str">
        <f t="shared" si="0"/>
        <v/>
      </c>
      <c r="Y22" s="168" t="str">
        <f>IF(X22="","",VLOOKUP(X22,Datenquelle!$D$5:$E$10,2,1))</f>
        <v/>
      </c>
    </row>
    <row r="23" spans="1:25" s="46" customFormat="1" ht="15.75" customHeight="1" x14ac:dyDescent="0.25">
      <c r="A23" s="193">
        <v>14</v>
      </c>
      <c r="B23" s="209"/>
      <c r="C23" s="172"/>
      <c r="D23" s="170"/>
      <c r="E23" s="140"/>
      <c r="F23" s="140"/>
      <c r="G23" s="140"/>
      <c r="H23" s="180"/>
      <c r="I23" s="174"/>
      <c r="J23" s="172"/>
      <c r="K23" s="170"/>
      <c r="L23" s="166"/>
      <c r="M23" s="172"/>
      <c r="N23" s="172"/>
      <c r="O23" s="172"/>
      <c r="P23" s="170"/>
      <c r="Q23" s="166"/>
      <c r="R23" s="172"/>
      <c r="S23" s="172"/>
      <c r="T23" s="172"/>
      <c r="U23" s="174"/>
      <c r="V23" s="172"/>
      <c r="W23" s="210"/>
      <c r="X23" s="168" t="str">
        <f t="shared" si="0"/>
        <v/>
      </c>
      <c r="Y23" s="168" t="str">
        <f>IF(X23="","",VLOOKUP(X23,Datenquelle!$D$5:$E$10,2,1))</f>
        <v/>
      </c>
    </row>
    <row r="24" spans="1:25" s="46" customFormat="1" ht="15.75" customHeight="1" x14ac:dyDescent="0.25">
      <c r="A24" s="194">
        <v>15</v>
      </c>
      <c r="B24" s="211"/>
      <c r="C24" s="173"/>
      <c r="D24" s="187"/>
      <c r="E24" s="188"/>
      <c r="F24" s="188"/>
      <c r="G24" s="188"/>
      <c r="H24" s="189"/>
      <c r="I24" s="190"/>
      <c r="J24" s="173"/>
      <c r="K24" s="187"/>
      <c r="L24" s="191"/>
      <c r="M24" s="173"/>
      <c r="N24" s="173"/>
      <c r="O24" s="173"/>
      <c r="P24" s="187"/>
      <c r="Q24" s="191"/>
      <c r="R24" s="173"/>
      <c r="S24" s="173"/>
      <c r="T24" s="173"/>
      <c r="U24" s="190"/>
      <c r="V24" s="173"/>
      <c r="W24" s="212"/>
      <c r="X24" s="169" t="str">
        <f t="shared" si="0"/>
        <v/>
      </c>
      <c r="Y24" s="169" t="str">
        <f>IF(X24="","",VLOOKUP(X24,Datenquelle!$D$5:$E$10,2,1))</f>
        <v/>
      </c>
    </row>
    <row r="25" spans="1:25" s="46" customFormat="1" ht="15.75" customHeight="1" x14ac:dyDescent="0.25">
      <c r="A25" s="195">
        <v>16</v>
      </c>
      <c r="B25" s="213"/>
      <c r="C25" s="181"/>
      <c r="D25" s="182"/>
      <c r="E25" s="183"/>
      <c r="F25" s="183"/>
      <c r="G25" s="183"/>
      <c r="H25" s="184"/>
      <c r="I25" s="185"/>
      <c r="J25" s="181"/>
      <c r="K25" s="182"/>
      <c r="L25" s="186"/>
      <c r="M25" s="181"/>
      <c r="N25" s="181"/>
      <c r="O25" s="181"/>
      <c r="P25" s="182"/>
      <c r="Q25" s="186"/>
      <c r="R25" s="181"/>
      <c r="S25" s="181"/>
      <c r="T25" s="181"/>
      <c r="U25" s="185"/>
      <c r="V25" s="181"/>
      <c r="W25" s="214"/>
      <c r="X25" s="167" t="str">
        <f t="shared" si="0"/>
        <v/>
      </c>
      <c r="Y25" s="167" t="str">
        <f>IF(X25="","",VLOOKUP(X25,Datenquelle!$D$5:$E$10,2,1))</f>
        <v/>
      </c>
    </row>
    <row r="26" spans="1:25" s="46" customFormat="1" ht="15.75" customHeight="1" x14ac:dyDescent="0.25">
      <c r="A26" s="193">
        <v>17</v>
      </c>
      <c r="B26" s="209"/>
      <c r="C26" s="172"/>
      <c r="D26" s="170"/>
      <c r="E26" s="140"/>
      <c r="F26" s="140"/>
      <c r="G26" s="140"/>
      <c r="H26" s="180"/>
      <c r="I26" s="174"/>
      <c r="J26" s="172"/>
      <c r="K26" s="170"/>
      <c r="L26" s="166"/>
      <c r="M26" s="172"/>
      <c r="N26" s="172"/>
      <c r="O26" s="172"/>
      <c r="P26" s="170"/>
      <c r="Q26" s="166"/>
      <c r="R26" s="172"/>
      <c r="S26" s="172"/>
      <c r="T26" s="172"/>
      <c r="U26" s="174"/>
      <c r="V26" s="172"/>
      <c r="W26" s="210"/>
      <c r="X26" s="168" t="str">
        <f t="shared" si="0"/>
        <v/>
      </c>
      <c r="Y26" s="168" t="str">
        <f>IF(X26="","",VLOOKUP(X26,Datenquelle!$D$5:$E$10,2,1))</f>
        <v/>
      </c>
    </row>
    <row r="27" spans="1:25" s="46" customFormat="1" ht="15.75" customHeight="1" x14ac:dyDescent="0.25">
      <c r="A27" s="193">
        <v>18</v>
      </c>
      <c r="B27" s="209"/>
      <c r="C27" s="172"/>
      <c r="D27" s="170"/>
      <c r="E27" s="140"/>
      <c r="F27" s="140"/>
      <c r="G27" s="140"/>
      <c r="H27" s="180"/>
      <c r="I27" s="174"/>
      <c r="J27" s="172"/>
      <c r="K27" s="170"/>
      <c r="L27" s="166"/>
      <c r="M27" s="172"/>
      <c r="N27" s="172"/>
      <c r="O27" s="172"/>
      <c r="P27" s="170"/>
      <c r="Q27" s="166"/>
      <c r="R27" s="172"/>
      <c r="S27" s="172"/>
      <c r="T27" s="172"/>
      <c r="U27" s="174"/>
      <c r="V27" s="172"/>
      <c r="W27" s="210"/>
      <c r="X27" s="168" t="str">
        <f t="shared" si="0"/>
        <v/>
      </c>
      <c r="Y27" s="168" t="str">
        <f>IF(X27="","",VLOOKUP(X27,Datenquelle!$D$5:$E$10,2,1))</f>
        <v/>
      </c>
    </row>
    <row r="28" spans="1:25" s="46" customFormat="1" ht="15.75" customHeight="1" x14ac:dyDescent="0.25">
      <c r="A28" s="193">
        <v>19</v>
      </c>
      <c r="B28" s="209"/>
      <c r="C28" s="172"/>
      <c r="D28" s="170"/>
      <c r="E28" s="140"/>
      <c r="F28" s="140"/>
      <c r="G28" s="140"/>
      <c r="H28" s="180"/>
      <c r="I28" s="174"/>
      <c r="J28" s="172"/>
      <c r="K28" s="170"/>
      <c r="L28" s="166"/>
      <c r="M28" s="172"/>
      <c r="N28" s="172"/>
      <c r="O28" s="172"/>
      <c r="P28" s="170"/>
      <c r="Q28" s="166"/>
      <c r="R28" s="172"/>
      <c r="S28" s="172"/>
      <c r="T28" s="172"/>
      <c r="U28" s="174"/>
      <c r="V28" s="172"/>
      <c r="W28" s="210"/>
      <c r="X28" s="168" t="str">
        <f t="shared" si="0"/>
        <v/>
      </c>
      <c r="Y28" s="168" t="str">
        <f>IF(X28="","",VLOOKUP(X28,Datenquelle!$D$5:$E$10,2,1))</f>
        <v/>
      </c>
    </row>
    <row r="29" spans="1:25" s="46" customFormat="1" ht="15.75" customHeight="1" x14ac:dyDescent="0.25">
      <c r="A29" s="194">
        <v>20</v>
      </c>
      <c r="B29" s="211"/>
      <c r="C29" s="173"/>
      <c r="D29" s="187"/>
      <c r="E29" s="188"/>
      <c r="F29" s="188"/>
      <c r="G29" s="188"/>
      <c r="H29" s="189"/>
      <c r="I29" s="190"/>
      <c r="J29" s="173"/>
      <c r="K29" s="187"/>
      <c r="L29" s="191"/>
      <c r="M29" s="173"/>
      <c r="N29" s="173"/>
      <c r="O29" s="173"/>
      <c r="P29" s="187"/>
      <c r="Q29" s="191"/>
      <c r="R29" s="173"/>
      <c r="S29" s="173"/>
      <c r="T29" s="173"/>
      <c r="U29" s="190"/>
      <c r="V29" s="173"/>
      <c r="W29" s="212"/>
      <c r="X29" s="169" t="str">
        <f t="shared" si="0"/>
        <v/>
      </c>
      <c r="Y29" s="169" t="str">
        <f>IF(X29="","",VLOOKUP(X29,Datenquelle!$D$5:$E$10,2,1))</f>
        <v/>
      </c>
    </row>
    <row r="30" spans="1:25" s="46" customFormat="1" ht="15.75" customHeight="1" x14ac:dyDescent="0.25">
      <c r="A30" s="195">
        <v>21</v>
      </c>
      <c r="B30" s="213"/>
      <c r="C30" s="181"/>
      <c r="D30" s="182"/>
      <c r="E30" s="183"/>
      <c r="F30" s="183"/>
      <c r="G30" s="183"/>
      <c r="H30" s="184"/>
      <c r="I30" s="185"/>
      <c r="J30" s="181"/>
      <c r="K30" s="182"/>
      <c r="L30" s="186"/>
      <c r="M30" s="181"/>
      <c r="N30" s="181"/>
      <c r="O30" s="181"/>
      <c r="P30" s="182"/>
      <c r="Q30" s="186"/>
      <c r="R30" s="181"/>
      <c r="S30" s="181"/>
      <c r="T30" s="181"/>
      <c r="U30" s="185"/>
      <c r="V30" s="181"/>
      <c r="W30" s="214"/>
      <c r="X30" s="167" t="str">
        <f t="shared" si="0"/>
        <v/>
      </c>
      <c r="Y30" s="167" t="str">
        <f>IF(X30="","",VLOOKUP(X30,Datenquelle!$D$5:$E$10,2,1))</f>
        <v/>
      </c>
    </row>
    <row r="31" spans="1:25" s="46" customFormat="1" ht="15.75" customHeight="1" x14ac:dyDescent="0.25">
      <c r="A31" s="193">
        <v>22</v>
      </c>
      <c r="B31" s="209"/>
      <c r="C31" s="172"/>
      <c r="D31" s="170"/>
      <c r="E31" s="140"/>
      <c r="F31" s="140"/>
      <c r="G31" s="140"/>
      <c r="H31" s="180"/>
      <c r="I31" s="174"/>
      <c r="J31" s="172"/>
      <c r="K31" s="170"/>
      <c r="L31" s="166"/>
      <c r="M31" s="172"/>
      <c r="N31" s="172"/>
      <c r="O31" s="172"/>
      <c r="P31" s="170"/>
      <c r="Q31" s="166"/>
      <c r="R31" s="172"/>
      <c r="S31" s="172"/>
      <c r="T31" s="172"/>
      <c r="U31" s="174"/>
      <c r="V31" s="172"/>
      <c r="W31" s="210"/>
      <c r="X31" s="168" t="str">
        <f t="shared" si="0"/>
        <v/>
      </c>
      <c r="Y31" s="168" t="str">
        <f>IF(X31="","",VLOOKUP(X31,Datenquelle!$D$5:$E$10,2,1))</f>
        <v/>
      </c>
    </row>
    <row r="32" spans="1:25" s="46" customFormat="1" ht="15.75" customHeight="1" x14ac:dyDescent="0.25">
      <c r="A32" s="193">
        <v>23</v>
      </c>
      <c r="B32" s="209"/>
      <c r="C32" s="172"/>
      <c r="D32" s="170"/>
      <c r="E32" s="140"/>
      <c r="F32" s="140"/>
      <c r="G32" s="140"/>
      <c r="H32" s="180"/>
      <c r="I32" s="174"/>
      <c r="J32" s="172"/>
      <c r="K32" s="170"/>
      <c r="L32" s="166"/>
      <c r="M32" s="172"/>
      <c r="N32" s="172"/>
      <c r="O32" s="172"/>
      <c r="P32" s="170"/>
      <c r="Q32" s="166"/>
      <c r="R32" s="172"/>
      <c r="S32" s="172"/>
      <c r="T32" s="172"/>
      <c r="U32" s="174"/>
      <c r="V32" s="172"/>
      <c r="W32" s="210"/>
      <c r="X32" s="168" t="str">
        <f t="shared" si="0"/>
        <v/>
      </c>
      <c r="Y32" s="168" t="str">
        <f>IF(X32="","",VLOOKUP(X32,Datenquelle!$D$5:$E$10,2,1))</f>
        <v/>
      </c>
    </row>
    <row r="33" spans="1:25" s="46" customFormat="1" ht="15.75" customHeight="1" x14ac:dyDescent="0.25">
      <c r="A33" s="193">
        <v>24</v>
      </c>
      <c r="B33" s="209"/>
      <c r="C33" s="172"/>
      <c r="D33" s="170"/>
      <c r="E33" s="140"/>
      <c r="F33" s="140"/>
      <c r="G33" s="140"/>
      <c r="H33" s="180"/>
      <c r="I33" s="174"/>
      <c r="J33" s="172"/>
      <c r="K33" s="170"/>
      <c r="L33" s="166"/>
      <c r="M33" s="172"/>
      <c r="N33" s="172"/>
      <c r="O33" s="172"/>
      <c r="P33" s="170"/>
      <c r="Q33" s="166"/>
      <c r="R33" s="172"/>
      <c r="S33" s="172"/>
      <c r="T33" s="172"/>
      <c r="U33" s="174"/>
      <c r="V33" s="172"/>
      <c r="W33" s="210"/>
      <c r="X33" s="168" t="str">
        <f t="shared" si="0"/>
        <v/>
      </c>
      <c r="Y33" s="168" t="str">
        <f>IF(X33="","",VLOOKUP(X33,Datenquelle!$D$5:$E$10,2,1))</f>
        <v/>
      </c>
    </row>
    <row r="34" spans="1:25" s="46" customFormat="1" ht="15.75" customHeight="1" x14ac:dyDescent="0.25">
      <c r="A34" s="194">
        <v>25</v>
      </c>
      <c r="B34" s="211"/>
      <c r="C34" s="173"/>
      <c r="D34" s="187"/>
      <c r="E34" s="188"/>
      <c r="F34" s="188"/>
      <c r="G34" s="188"/>
      <c r="H34" s="189"/>
      <c r="I34" s="190"/>
      <c r="J34" s="173"/>
      <c r="K34" s="187"/>
      <c r="L34" s="191"/>
      <c r="M34" s="173"/>
      <c r="N34" s="173"/>
      <c r="O34" s="173"/>
      <c r="P34" s="187"/>
      <c r="Q34" s="191"/>
      <c r="R34" s="173"/>
      <c r="S34" s="173"/>
      <c r="T34" s="173"/>
      <c r="U34" s="190"/>
      <c r="V34" s="173"/>
      <c r="W34" s="212"/>
      <c r="X34" s="169" t="str">
        <f t="shared" si="0"/>
        <v/>
      </c>
      <c r="Y34" s="169" t="str">
        <f>IF(X34="","",VLOOKUP(X34,Datenquelle!$D$5:$E$10,2,1))</f>
        <v/>
      </c>
    </row>
    <row r="35" spans="1:25" s="46" customFormat="1" ht="15.75" customHeight="1" x14ac:dyDescent="0.25">
      <c r="A35" s="195">
        <v>26</v>
      </c>
      <c r="B35" s="213"/>
      <c r="C35" s="181"/>
      <c r="D35" s="182"/>
      <c r="E35" s="183"/>
      <c r="F35" s="183"/>
      <c r="G35" s="183"/>
      <c r="H35" s="184"/>
      <c r="I35" s="185"/>
      <c r="J35" s="181"/>
      <c r="K35" s="182"/>
      <c r="L35" s="186"/>
      <c r="M35" s="181"/>
      <c r="N35" s="181"/>
      <c r="O35" s="181"/>
      <c r="P35" s="182"/>
      <c r="Q35" s="186"/>
      <c r="R35" s="181"/>
      <c r="S35" s="181"/>
      <c r="T35" s="181"/>
      <c r="U35" s="185"/>
      <c r="V35" s="181"/>
      <c r="W35" s="214"/>
      <c r="X35" s="167" t="str">
        <f t="shared" si="0"/>
        <v/>
      </c>
      <c r="Y35" s="167" t="str">
        <f>IF(X35="","",VLOOKUP(X35,Datenquelle!$D$5:$E$10,2,1))</f>
        <v/>
      </c>
    </row>
    <row r="36" spans="1:25" s="46" customFormat="1" ht="15.75" customHeight="1" x14ac:dyDescent="0.25">
      <c r="A36" s="193">
        <v>27</v>
      </c>
      <c r="B36" s="209"/>
      <c r="C36" s="172"/>
      <c r="D36" s="170"/>
      <c r="E36" s="140"/>
      <c r="F36" s="140"/>
      <c r="G36" s="140"/>
      <c r="H36" s="180"/>
      <c r="I36" s="174"/>
      <c r="J36" s="172"/>
      <c r="K36" s="170"/>
      <c r="L36" s="166"/>
      <c r="M36" s="172"/>
      <c r="N36" s="172"/>
      <c r="O36" s="172"/>
      <c r="P36" s="170"/>
      <c r="Q36" s="166"/>
      <c r="R36" s="172"/>
      <c r="S36" s="172"/>
      <c r="T36" s="172"/>
      <c r="U36" s="174"/>
      <c r="V36" s="172"/>
      <c r="W36" s="210"/>
      <c r="X36" s="168" t="str">
        <f t="shared" si="0"/>
        <v/>
      </c>
      <c r="Y36" s="168" t="str">
        <f>IF(X36="","",VLOOKUP(X36,Datenquelle!$D$5:$E$10,2,1))</f>
        <v/>
      </c>
    </row>
    <row r="37" spans="1:25" s="46" customFormat="1" ht="15.75" customHeight="1" x14ac:dyDescent="0.25">
      <c r="A37" s="193">
        <v>28</v>
      </c>
      <c r="B37" s="209"/>
      <c r="C37" s="172"/>
      <c r="D37" s="170"/>
      <c r="E37" s="140"/>
      <c r="F37" s="140"/>
      <c r="G37" s="140"/>
      <c r="H37" s="180"/>
      <c r="I37" s="174"/>
      <c r="J37" s="172"/>
      <c r="K37" s="170"/>
      <c r="L37" s="166"/>
      <c r="M37" s="172"/>
      <c r="N37" s="172"/>
      <c r="O37" s="172"/>
      <c r="P37" s="170"/>
      <c r="Q37" s="166"/>
      <c r="R37" s="172"/>
      <c r="S37" s="172"/>
      <c r="T37" s="172"/>
      <c r="U37" s="174"/>
      <c r="V37" s="172"/>
      <c r="W37" s="210"/>
      <c r="X37" s="168" t="str">
        <f t="shared" si="0"/>
        <v/>
      </c>
      <c r="Y37" s="168" t="str">
        <f>IF(X37="","",VLOOKUP(X37,Datenquelle!$D$5:$E$10,2,1))</f>
        <v/>
      </c>
    </row>
    <row r="38" spans="1:25" s="46" customFormat="1" ht="15.75" customHeight="1" x14ac:dyDescent="0.25">
      <c r="A38" s="193">
        <v>29</v>
      </c>
      <c r="B38" s="209"/>
      <c r="C38" s="172"/>
      <c r="D38" s="170"/>
      <c r="E38" s="140"/>
      <c r="F38" s="140"/>
      <c r="G38" s="140"/>
      <c r="H38" s="180"/>
      <c r="I38" s="174"/>
      <c r="J38" s="172"/>
      <c r="K38" s="170"/>
      <c r="L38" s="166"/>
      <c r="M38" s="172"/>
      <c r="N38" s="172"/>
      <c r="O38" s="172"/>
      <c r="P38" s="170"/>
      <c r="Q38" s="166"/>
      <c r="R38" s="172"/>
      <c r="S38" s="172"/>
      <c r="T38" s="172"/>
      <c r="U38" s="174"/>
      <c r="V38" s="172"/>
      <c r="W38" s="210"/>
      <c r="X38" s="168" t="str">
        <f t="shared" si="0"/>
        <v/>
      </c>
      <c r="Y38" s="168" t="str">
        <f>IF(X38="","",VLOOKUP(X38,Datenquelle!$D$5:$E$10,2,1))</f>
        <v/>
      </c>
    </row>
    <row r="39" spans="1:25" s="46" customFormat="1" ht="15.75" customHeight="1" thickBot="1" x14ac:dyDescent="0.3">
      <c r="A39" s="194">
        <v>30</v>
      </c>
      <c r="B39" s="215"/>
      <c r="C39" s="216"/>
      <c r="D39" s="217"/>
      <c r="E39" s="218"/>
      <c r="F39" s="218"/>
      <c r="G39" s="218"/>
      <c r="H39" s="219"/>
      <c r="I39" s="220"/>
      <c r="J39" s="216"/>
      <c r="K39" s="217"/>
      <c r="L39" s="221"/>
      <c r="M39" s="216"/>
      <c r="N39" s="216"/>
      <c r="O39" s="216"/>
      <c r="P39" s="217"/>
      <c r="Q39" s="221"/>
      <c r="R39" s="216"/>
      <c r="S39" s="216"/>
      <c r="T39" s="216"/>
      <c r="U39" s="220"/>
      <c r="V39" s="216"/>
      <c r="W39" s="222"/>
      <c r="X39" s="169" t="str">
        <f t="shared" si="0"/>
        <v/>
      </c>
      <c r="Y39" s="169" t="str">
        <f>IF(X39="","",VLOOKUP(X39,Datenquelle!$D$5:$E$10,2,1))</f>
        <v/>
      </c>
    </row>
    <row r="40" spans="1:25" s="46" customFormat="1" ht="15.75" thickTop="1" x14ac:dyDescent="0.25">
      <c r="A40" s="115"/>
      <c r="B40" s="241" t="s">
        <v>15</v>
      </c>
      <c r="C40" s="241"/>
      <c r="D40" s="197" t="str">
        <f>IF(COUNTBLANK(D10:D39)=30,"",SUM(D10:D39))</f>
        <v/>
      </c>
      <c r="E40" s="198" t="str">
        <f t="shared" ref="E40:W40" si="1">IF(COUNTBLANK(E10:E39)=30,"",SUM(E10:E39))</f>
        <v/>
      </c>
      <c r="F40" s="198" t="str">
        <f t="shared" si="1"/>
        <v/>
      </c>
      <c r="G40" s="198" t="str">
        <f t="shared" si="1"/>
        <v/>
      </c>
      <c r="H40" s="199" t="str">
        <f t="shared" si="1"/>
        <v/>
      </c>
      <c r="I40" s="200" t="str">
        <f t="shared" si="1"/>
        <v/>
      </c>
      <c r="J40" s="118" t="str">
        <f t="shared" si="1"/>
        <v/>
      </c>
      <c r="K40" s="197" t="str">
        <f t="shared" si="1"/>
        <v/>
      </c>
      <c r="L40" s="199" t="str">
        <f t="shared" si="1"/>
        <v/>
      </c>
      <c r="M40" s="118" t="str">
        <f t="shared" si="1"/>
        <v/>
      </c>
      <c r="N40" s="118" t="str">
        <f t="shared" si="1"/>
        <v/>
      </c>
      <c r="O40" s="118" t="str">
        <f t="shared" si="1"/>
        <v/>
      </c>
      <c r="P40" s="197" t="str">
        <f t="shared" si="1"/>
        <v/>
      </c>
      <c r="Q40" s="199" t="str">
        <f t="shared" si="1"/>
        <v/>
      </c>
      <c r="R40" s="118" t="str">
        <f t="shared" si="1"/>
        <v/>
      </c>
      <c r="S40" s="118" t="str">
        <f t="shared" si="1"/>
        <v/>
      </c>
      <c r="T40" s="118" t="str">
        <f t="shared" si="1"/>
        <v/>
      </c>
      <c r="U40" s="200" t="str">
        <f t="shared" si="1"/>
        <v/>
      </c>
      <c r="V40" s="118" t="str">
        <f t="shared" si="1"/>
        <v/>
      </c>
      <c r="W40" s="118" t="str">
        <f t="shared" si="1"/>
        <v/>
      </c>
      <c r="X40" s="112"/>
      <c r="Y40" s="112"/>
    </row>
    <row r="41" spans="1:25" s="46" customFormat="1" x14ac:dyDescent="0.25">
      <c r="A41" s="115"/>
      <c r="B41" s="242" t="s">
        <v>16</v>
      </c>
      <c r="C41" s="242"/>
      <c r="D41" s="175" t="str">
        <f t="shared" ref="D41:W41" si="2">IF(COUNTBLANK(D10:D39)=30,"",D40/($N$3*1))</f>
        <v/>
      </c>
      <c r="E41" s="176" t="str">
        <f t="shared" si="2"/>
        <v/>
      </c>
      <c r="F41" s="176" t="str">
        <f t="shared" si="2"/>
        <v/>
      </c>
      <c r="G41" s="176" t="str">
        <f t="shared" si="2"/>
        <v/>
      </c>
      <c r="H41" s="177" t="str">
        <f t="shared" si="2"/>
        <v/>
      </c>
      <c r="I41" s="178" t="str">
        <f t="shared" si="2"/>
        <v/>
      </c>
      <c r="J41" s="119" t="str">
        <f t="shared" si="2"/>
        <v/>
      </c>
      <c r="K41" s="175" t="str">
        <f t="shared" si="2"/>
        <v/>
      </c>
      <c r="L41" s="177" t="str">
        <f t="shared" si="2"/>
        <v/>
      </c>
      <c r="M41" s="119" t="str">
        <f t="shared" si="2"/>
        <v/>
      </c>
      <c r="N41" s="119" t="str">
        <f t="shared" si="2"/>
        <v/>
      </c>
      <c r="O41" s="119" t="str">
        <f t="shared" si="2"/>
        <v/>
      </c>
      <c r="P41" s="175" t="str">
        <f t="shared" si="2"/>
        <v/>
      </c>
      <c r="Q41" s="177" t="str">
        <f t="shared" si="2"/>
        <v/>
      </c>
      <c r="R41" s="119" t="str">
        <f t="shared" si="2"/>
        <v/>
      </c>
      <c r="S41" s="119" t="str">
        <f t="shared" si="2"/>
        <v/>
      </c>
      <c r="T41" s="119" t="str">
        <f t="shared" si="2"/>
        <v/>
      </c>
      <c r="U41" s="178" t="str">
        <f t="shared" si="2"/>
        <v/>
      </c>
      <c r="V41" s="119" t="str">
        <f t="shared" si="2"/>
        <v/>
      </c>
      <c r="W41" s="119" t="str">
        <f t="shared" si="2"/>
        <v/>
      </c>
      <c r="X41" s="112"/>
      <c r="Y41" s="112"/>
    </row>
    <row r="42" spans="1:25" s="46" customFormat="1" x14ac:dyDescent="0.25">
      <c r="A42" s="115"/>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row>
    <row r="43" spans="1:25" s="46" customFormat="1" x14ac:dyDescent="0.25">
      <c r="A43" s="115"/>
      <c r="B43" s="226" t="s">
        <v>33</v>
      </c>
      <c r="C43" s="226"/>
      <c r="D43" s="112"/>
      <c r="E43" s="227" t="s">
        <v>17</v>
      </c>
      <c r="F43" s="228"/>
      <c r="G43" s="228"/>
      <c r="H43" s="228"/>
      <c r="I43" s="228"/>
      <c r="J43" s="228"/>
      <c r="K43" s="229"/>
      <c r="L43" s="112"/>
      <c r="M43" s="254" t="s">
        <v>18</v>
      </c>
      <c r="N43" s="255"/>
      <c r="O43" s="255"/>
      <c r="P43" s="256"/>
      <c r="Q43" s="120">
        <v>1</v>
      </c>
      <c r="R43" s="120">
        <v>2</v>
      </c>
      <c r="S43" s="120">
        <v>3</v>
      </c>
      <c r="T43" s="120">
        <v>4</v>
      </c>
      <c r="U43" s="120">
        <v>5</v>
      </c>
      <c r="V43" s="120">
        <v>6</v>
      </c>
      <c r="W43" s="257" t="s">
        <v>19</v>
      </c>
      <c r="X43" s="258"/>
      <c r="Y43" s="112"/>
    </row>
    <row r="44" spans="1:25" s="46" customFormat="1" x14ac:dyDescent="0.25">
      <c r="A44" s="115"/>
      <c r="B44" s="112"/>
      <c r="C44" s="112"/>
      <c r="D44" s="112"/>
      <c r="E44" s="245" t="s">
        <v>20</v>
      </c>
      <c r="F44" s="246"/>
      <c r="G44" s="246"/>
      <c r="H44" s="246"/>
      <c r="I44" s="246"/>
      <c r="J44" s="246"/>
      <c r="K44" s="247"/>
      <c r="L44" s="112"/>
      <c r="M44" s="254" t="s">
        <v>21</v>
      </c>
      <c r="N44" s="255"/>
      <c r="O44" s="255"/>
      <c r="P44" s="256"/>
      <c r="Q44" s="121" t="str">
        <f>IF(COUNTBLANK($Y$10:$Y$39)=30,"",COUNTIF($Y$10:$Y$39,"1"))</f>
        <v/>
      </c>
      <c r="R44" s="121" t="str">
        <f>IF(COUNTBLANK($Y$10:$Y$39)=30,"",COUNTIF($Y$10:$Y$39,"2"))</f>
        <v/>
      </c>
      <c r="S44" s="121" t="str">
        <f>IF(COUNTBLANK($Y$10:$Y$39)=30,"",COUNTIF($Y$10:$Y$39,"3"))</f>
        <v/>
      </c>
      <c r="T44" s="121" t="str">
        <f>IF(COUNTBLANK($Y$10:$Y$39)=30,"",COUNTIF($Y$10:$Y$39,"4"))</f>
        <v/>
      </c>
      <c r="U44" s="121" t="str">
        <f>IF(COUNTBLANK($Y$10:$Y$39)=30,"",COUNTIF($Y$10:$Y$39,"5"))</f>
        <v/>
      </c>
      <c r="V44" s="121" t="str">
        <f>IF(COUNTBLANK($Y$10:$Y$39)=30,"",COUNTIF($Y$10:$Y$39,"6"))</f>
        <v/>
      </c>
      <c r="W44" s="259" t="str">
        <f>IF(COUNTBLANK(Y10:Y39)=30,"",(Q43*Q44+R43*R44+S43*S44+T43*T44+U43*U44+V43*V44)/N3)</f>
        <v/>
      </c>
      <c r="X44" s="260"/>
      <c r="Y44" s="112"/>
    </row>
    <row r="45" spans="1:25" s="46" customFormat="1" x14ac:dyDescent="0.25">
      <c r="A45" s="115"/>
      <c r="B45" s="112"/>
      <c r="C45" s="112"/>
      <c r="D45" s="112"/>
      <c r="E45" s="248" t="s">
        <v>22</v>
      </c>
      <c r="F45" s="249"/>
      <c r="G45" s="249"/>
      <c r="H45" s="249"/>
      <c r="I45" s="249"/>
      <c r="J45" s="249"/>
      <c r="K45" s="250"/>
      <c r="L45" s="112"/>
      <c r="M45" s="254" t="s">
        <v>23</v>
      </c>
      <c r="N45" s="255"/>
      <c r="O45" s="255"/>
      <c r="P45" s="256"/>
      <c r="Q45" s="116" t="str">
        <f>IF(COUNTBLANK($C$10:$C$39)=30,"",COUNTIF($C$10:$C$39,"1"))</f>
        <v/>
      </c>
      <c r="R45" s="116" t="str">
        <f>IF(COUNTBLANK($C$10:$C$39)=30,"",COUNTIF($C$10:$C$39,"2"))</f>
        <v/>
      </c>
      <c r="S45" s="116" t="str">
        <f>IF(COUNTBLANK($C$10:$C$39)=30,"",COUNTIF($C$10:$C$39,"3"))</f>
        <v/>
      </c>
      <c r="T45" s="116" t="str">
        <f>IF(COUNTBLANK($C$10:$C$39)=30,"",COUNTIF($C$10:$C$39,"4"))</f>
        <v/>
      </c>
      <c r="U45" s="116" t="str">
        <f>IF(COUNTBLANK($C$10:$C$39)=30,"",COUNTIF($C$10:$C$39,"5"))</f>
        <v/>
      </c>
      <c r="V45" s="116" t="str">
        <f>IF(COUNTBLANK($C$10:$C$39)=30,"",COUNTIF($C$10:$C$39,"6"))</f>
        <v/>
      </c>
      <c r="W45" s="259" t="str">
        <f>IF(COUNTBLANK(C10:C39)=30,"",(Q43*Q45+R43*R45+S43*S45+T43*T45+U43*U45+V43*V45)/N3)</f>
        <v/>
      </c>
      <c r="X45" s="260"/>
      <c r="Y45" s="112"/>
    </row>
    <row r="46" spans="1:25" s="46" customFormat="1" x14ac:dyDescent="0.25">
      <c r="A46" s="115"/>
      <c r="B46" s="112"/>
      <c r="C46" s="112"/>
      <c r="D46" s="112"/>
      <c r="E46" s="251" t="s">
        <v>24</v>
      </c>
      <c r="F46" s="252"/>
      <c r="G46" s="252"/>
      <c r="H46" s="252"/>
      <c r="I46" s="252"/>
      <c r="J46" s="252"/>
      <c r="K46" s="253"/>
      <c r="L46" s="112"/>
      <c r="M46" s="112"/>
      <c r="N46" s="112"/>
      <c r="O46" s="112"/>
      <c r="P46" s="112"/>
      <c r="Q46" s="112"/>
      <c r="R46" s="112"/>
      <c r="S46" s="112"/>
      <c r="T46" s="112"/>
      <c r="U46" s="112"/>
      <c r="V46" s="112"/>
      <c r="W46" s="112"/>
      <c r="X46" s="112"/>
      <c r="Y46" s="112"/>
    </row>
    <row r="47" spans="1:25" s="46" customFormat="1" x14ac:dyDescent="0.25">
      <c r="A47" s="115"/>
      <c r="X47" s="122"/>
      <c r="Y47" s="122"/>
    </row>
    <row r="48" spans="1:25" s="46" customFormat="1" x14ac:dyDescent="0.25">
      <c r="A48" s="115"/>
    </row>
    <row r="49" spans="1:24" s="46" customFormat="1" x14ac:dyDescent="0.25">
      <c r="A49" s="115"/>
    </row>
    <row r="50" spans="1:24" s="46" customFormat="1" x14ac:dyDescent="0.25">
      <c r="A50" s="115"/>
    </row>
    <row r="51" spans="1:24" s="46" customFormat="1" x14ac:dyDescent="0.25">
      <c r="A51" s="115"/>
    </row>
    <row r="52" spans="1:24" x14ac:dyDescent="0.25">
      <c r="A52" s="109"/>
      <c r="B52" s="110"/>
      <c r="C52" s="110"/>
      <c r="D52" s="110"/>
      <c r="E52" s="110"/>
      <c r="F52" s="110"/>
      <c r="G52" s="110"/>
      <c r="H52" s="110"/>
      <c r="I52" s="110"/>
      <c r="J52" s="110"/>
      <c r="K52" s="110"/>
      <c r="L52" s="110"/>
      <c r="M52" s="110"/>
      <c r="N52" s="110"/>
      <c r="O52" s="110"/>
      <c r="P52" s="110"/>
      <c r="Q52" s="110"/>
      <c r="R52" s="110"/>
      <c r="S52" s="110"/>
      <c r="T52" s="110"/>
      <c r="U52" s="110"/>
      <c r="V52" s="110"/>
      <c r="W52" s="110"/>
      <c r="X52" s="110"/>
    </row>
    <row r="53" spans="1:24" x14ac:dyDescent="0.25">
      <c r="A53" s="109"/>
      <c r="B53" s="110"/>
      <c r="C53" s="110"/>
      <c r="D53" s="110"/>
      <c r="E53" s="110"/>
      <c r="F53" s="110"/>
      <c r="G53" s="110"/>
      <c r="H53" s="110"/>
      <c r="I53" s="110"/>
      <c r="J53" s="110"/>
      <c r="K53" s="110"/>
      <c r="L53" s="110"/>
      <c r="M53" s="110"/>
      <c r="N53" s="110"/>
      <c r="O53" s="110"/>
      <c r="P53" s="110"/>
      <c r="Q53" s="110"/>
      <c r="R53" s="110"/>
      <c r="S53" s="110"/>
      <c r="T53" s="110"/>
      <c r="U53" s="110"/>
      <c r="V53" s="110"/>
      <c r="W53" s="110"/>
      <c r="X53" s="110"/>
    </row>
    <row r="54" spans="1:24" x14ac:dyDescent="0.25">
      <c r="A54" s="109"/>
      <c r="B54" s="110"/>
      <c r="C54" s="110"/>
      <c r="D54" s="110"/>
      <c r="E54" s="110"/>
      <c r="F54" s="110"/>
      <c r="G54" s="110"/>
      <c r="H54" s="110"/>
      <c r="I54" s="110"/>
      <c r="J54" s="110"/>
      <c r="K54" s="110"/>
      <c r="L54" s="110"/>
      <c r="M54" s="110"/>
      <c r="N54" s="110"/>
      <c r="O54" s="110"/>
      <c r="P54" s="110"/>
      <c r="Q54" s="110"/>
      <c r="R54" s="110"/>
      <c r="S54" s="110"/>
      <c r="T54" s="110"/>
      <c r="U54" s="110"/>
      <c r="V54" s="110"/>
      <c r="W54" s="110"/>
      <c r="X54" s="110"/>
    </row>
    <row r="55" spans="1:24" x14ac:dyDescent="0.25">
      <c r="A55" s="109"/>
      <c r="B55" s="110"/>
      <c r="C55" s="110"/>
      <c r="D55" s="110"/>
      <c r="E55" s="110"/>
      <c r="F55" s="110"/>
      <c r="G55" s="110"/>
      <c r="H55" s="110"/>
      <c r="I55" s="110"/>
      <c r="J55" s="110"/>
      <c r="K55" s="110"/>
      <c r="L55" s="110"/>
      <c r="M55" s="110"/>
      <c r="N55" s="110"/>
      <c r="O55" s="110"/>
      <c r="P55" s="110"/>
      <c r="Q55" s="110"/>
      <c r="R55" s="110"/>
      <c r="S55" s="110"/>
      <c r="T55" s="110"/>
      <c r="U55" s="110"/>
      <c r="V55" s="110"/>
      <c r="W55" s="110"/>
      <c r="X55" s="110"/>
    </row>
    <row r="56" spans="1:24" x14ac:dyDescent="0.2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row>
    <row r="57" spans="1:24" x14ac:dyDescent="0.25">
      <c r="A57" s="109"/>
      <c r="B57" s="110"/>
      <c r="C57" s="110"/>
      <c r="D57" s="110"/>
      <c r="E57" s="110"/>
      <c r="F57" s="110"/>
      <c r="G57" s="110"/>
      <c r="H57" s="110"/>
      <c r="I57" s="110"/>
      <c r="J57" s="110"/>
      <c r="K57" s="110"/>
      <c r="L57" s="110"/>
      <c r="M57" s="110"/>
      <c r="N57" s="110"/>
      <c r="O57" s="110"/>
      <c r="P57" s="110"/>
      <c r="Q57" s="110"/>
      <c r="R57" s="110"/>
      <c r="S57" s="110"/>
      <c r="T57" s="110"/>
      <c r="U57" s="110"/>
      <c r="V57" s="110"/>
      <c r="W57" s="110"/>
      <c r="X57" s="110"/>
    </row>
    <row r="58" spans="1:24" x14ac:dyDescent="0.25">
      <c r="A58" s="109"/>
      <c r="B58" s="110"/>
      <c r="C58" s="110"/>
      <c r="D58" s="110"/>
      <c r="E58" s="110"/>
      <c r="F58" s="110"/>
      <c r="G58" s="110"/>
      <c r="H58" s="110"/>
      <c r="I58" s="110"/>
      <c r="J58" s="110"/>
      <c r="K58" s="110"/>
      <c r="L58" s="110"/>
      <c r="M58" s="110"/>
      <c r="N58" s="110"/>
      <c r="O58" s="110"/>
      <c r="P58" s="110"/>
      <c r="Q58" s="110"/>
      <c r="R58" s="110"/>
      <c r="S58" s="110"/>
      <c r="T58" s="110"/>
      <c r="U58" s="110"/>
      <c r="V58" s="110"/>
      <c r="W58" s="110"/>
      <c r="X58" s="110"/>
    </row>
    <row r="59" spans="1:24" x14ac:dyDescent="0.25">
      <c r="A59" s="109"/>
      <c r="B59" s="110"/>
      <c r="C59" s="110"/>
      <c r="D59" s="110"/>
      <c r="E59" s="110"/>
      <c r="F59" s="110"/>
      <c r="G59" s="110"/>
      <c r="H59" s="110"/>
      <c r="I59" s="110"/>
      <c r="J59" s="110"/>
      <c r="K59" s="110"/>
      <c r="L59" s="110"/>
      <c r="M59" s="110"/>
      <c r="N59" s="110"/>
      <c r="O59" s="110"/>
      <c r="P59" s="110"/>
      <c r="Q59" s="110"/>
      <c r="R59" s="110"/>
      <c r="S59" s="110"/>
      <c r="T59" s="110"/>
      <c r="U59" s="110"/>
      <c r="V59" s="110"/>
      <c r="W59" s="110"/>
      <c r="X59" s="110"/>
    </row>
    <row r="60" spans="1:24" x14ac:dyDescent="0.25">
      <c r="A60" s="109"/>
      <c r="B60" s="110"/>
      <c r="C60" s="110"/>
      <c r="D60" s="110"/>
      <c r="E60" s="110"/>
      <c r="F60" s="110"/>
      <c r="G60" s="110"/>
      <c r="H60" s="110"/>
      <c r="I60" s="110"/>
      <c r="J60" s="110"/>
      <c r="K60" s="110"/>
      <c r="L60" s="110"/>
      <c r="M60" s="110"/>
      <c r="N60" s="110"/>
      <c r="O60" s="110"/>
      <c r="P60" s="110"/>
      <c r="Q60" s="110"/>
      <c r="R60" s="110"/>
      <c r="S60" s="110"/>
      <c r="T60" s="110"/>
      <c r="U60" s="110"/>
      <c r="V60" s="110"/>
      <c r="W60" s="110"/>
      <c r="X60" s="110"/>
    </row>
    <row r="61" spans="1:24" x14ac:dyDescent="0.25">
      <c r="A61" s="109"/>
      <c r="B61" s="110"/>
      <c r="C61" s="110"/>
      <c r="D61" s="110"/>
      <c r="E61" s="110"/>
      <c r="F61" s="110"/>
      <c r="G61" s="110"/>
      <c r="H61" s="110"/>
      <c r="I61" s="110"/>
      <c r="J61" s="110"/>
      <c r="K61" s="110"/>
      <c r="L61" s="110"/>
      <c r="M61" s="110"/>
      <c r="N61" s="110"/>
      <c r="O61" s="110"/>
      <c r="P61" s="110"/>
      <c r="Q61" s="110"/>
      <c r="R61" s="110"/>
      <c r="S61" s="110"/>
      <c r="T61" s="110"/>
      <c r="U61" s="110"/>
      <c r="V61" s="110"/>
      <c r="W61" s="110"/>
      <c r="X61" s="110"/>
    </row>
    <row r="62" spans="1:24" x14ac:dyDescent="0.25">
      <c r="A62" s="109"/>
      <c r="B62" s="110"/>
      <c r="C62" s="110"/>
      <c r="D62" s="110"/>
      <c r="E62" s="110"/>
      <c r="F62" s="110"/>
      <c r="G62" s="110"/>
      <c r="H62" s="110"/>
      <c r="I62" s="110"/>
      <c r="J62" s="110"/>
      <c r="K62" s="110"/>
      <c r="L62" s="110"/>
      <c r="M62" s="110"/>
      <c r="N62" s="110"/>
      <c r="O62" s="110"/>
      <c r="P62" s="110"/>
      <c r="Q62" s="110"/>
      <c r="R62" s="110"/>
      <c r="S62" s="110"/>
      <c r="T62" s="110"/>
      <c r="U62" s="110"/>
      <c r="V62" s="110"/>
      <c r="W62" s="110"/>
      <c r="X62" s="110"/>
    </row>
    <row r="63" spans="1:24" x14ac:dyDescent="0.25">
      <c r="A63" s="109"/>
      <c r="B63" s="110"/>
      <c r="C63" s="110"/>
      <c r="D63" s="110"/>
      <c r="E63" s="110"/>
      <c r="F63" s="110"/>
      <c r="G63" s="110"/>
      <c r="H63" s="110"/>
      <c r="I63" s="110"/>
      <c r="J63" s="110"/>
      <c r="K63" s="110"/>
      <c r="L63" s="110"/>
      <c r="M63" s="110"/>
      <c r="N63" s="110"/>
      <c r="O63" s="110"/>
      <c r="P63" s="110"/>
      <c r="Q63" s="110"/>
      <c r="R63" s="110"/>
      <c r="S63" s="110"/>
      <c r="T63" s="110"/>
      <c r="U63" s="110"/>
      <c r="V63" s="110"/>
      <c r="W63" s="110"/>
      <c r="X63" s="110"/>
    </row>
    <row r="64" spans="1:24" x14ac:dyDescent="0.25">
      <c r="A64" s="109"/>
      <c r="B64" s="110"/>
      <c r="C64" s="110"/>
      <c r="D64" s="110"/>
      <c r="E64" s="110"/>
      <c r="F64" s="110"/>
      <c r="G64" s="110"/>
      <c r="H64" s="110"/>
      <c r="I64" s="110"/>
      <c r="J64" s="110"/>
      <c r="K64" s="110"/>
      <c r="L64" s="110"/>
      <c r="M64" s="110"/>
      <c r="N64" s="110"/>
      <c r="O64" s="110"/>
      <c r="P64" s="110"/>
      <c r="Q64" s="110"/>
      <c r="R64" s="110"/>
      <c r="S64" s="110"/>
      <c r="T64" s="110"/>
      <c r="U64" s="110"/>
      <c r="V64" s="110"/>
      <c r="W64" s="110"/>
      <c r="X64" s="110"/>
    </row>
    <row r="65" spans="1:24" x14ac:dyDescent="0.25">
      <c r="A65" s="109"/>
      <c r="B65" s="110"/>
      <c r="C65" s="110"/>
      <c r="D65" s="110"/>
      <c r="E65" s="110"/>
      <c r="F65" s="110"/>
      <c r="G65" s="110"/>
      <c r="H65" s="110"/>
      <c r="I65" s="110"/>
      <c r="J65" s="110"/>
      <c r="K65" s="110"/>
      <c r="L65" s="110"/>
      <c r="M65" s="110"/>
      <c r="N65" s="110"/>
      <c r="O65" s="110"/>
      <c r="P65" s="110"/>
      <c r="Q65" s="110"/>
      <c r="R65" s="110"/>
      <c r="S65" s="110"/>
      <c r="T65" s="110"/>
      <c r="U65" s="110"/>
      <c r="V65" s="110"/>
      <c r="W65" s="110"/>
      <c r="X65" s="110"/>
    </row>
    <row r="66" spans="1:24" x14ac:dyDescent="0.25">
      <c r="A66" s="109"/>
      <c r="B66" s="110"/>
      <c r="C66" s="110"/>
      <c r="D66" s="110"/>
      <c r="E66" s="110"/>
      <c r="F66" s="110"/>
      <c r="G66" s="110"/>
      <c r="H66" s="110"/>
      <c r="I66" s="110"/>
      <c r="J66" s="110"/>
      <c r="K66" s="110"/>
      <c r="L66" s="110"/>
      <c r="M66" s="110"/>
      <c r="N66" s="110"/>
      <c r="O66" s="110"/>
      <c r="P66" s="110"/>
      <c r="Q66" s="110"/>
      <c r="R66" s="110"/>
      <c r="S66" s="110"/>
      <c r="T66" s="110"/>
      <c r="U66" s="110"/>
      <c r="V66" s="110"/>
      <c r="W66" s="110"/>
      <c r="X66" s="110"/>
    </row>
    <row r="67" spans="1:24" x14ac:dyDescent="0.25">
      <c r="A67" s="109"/>
      <c r="B67" s="110"/>
      <c r="C67" s="110"/>
      <c r="D67" s="110"/>
      <c r="E67" s="110"/>
      <c r="F67" s="110"/>
      <c r="G67" s="110"/>
      <c r="H67" s="110"/>
      <c r="I67" s="110"/>
      <c r="J67" s="110"/>
      <c r="K67" s="110"/>
      <c r="L67" s="110"/>
      <c r="M67" s="110"/>
      <c r="N67" s="110"/>
      <c r="O67" s="110"/>
      <c r="P67" s="110"/>
      <c r="Q67" s="110"/>
      <c r="R67" s="110"/>
      <c r="S67" s="110"/>
      <c r="T67" s="110"/>
      <c r="U67" s="110"/>
      <c r="V67" s="110"/>
      <c r="W67" s="110"/>
      <c r="X67" s="110"/>
    </row>
    <row r="68" spans="1:24" x14ac:dyDescent="0.25">
      <c r="A68" s="109"/>
      <c r="B68" s="110"/>
      <c r="C68" s="110"/>
      <c r="D68" s="110"/>
      <c r="E68" s="110"/>
      <c r="F68" s="110"/>
      <c r="G68" s="110"/>
      <c r="H68" s="110"/>
      <c r="I68" s="110"/>
      <c r="J68" s="110"/>
      <c r="K68" s="110"/>
      <c r="L68" s="110"/>
      <c r="M68" s="110"/>
      <c r="N68" s="110"/>
      <c r="O68" s="110"/>
      <c r="P68" s="110"/>
      <c r="Q68" s="110"/>
      <c r="R68" s="110"/>
      <c r="S68" s="110"/>
      <c r="T68" s="110"/>
      <c r="U68" s="110"/>
      <c r="V68" s="110"/>
      <c r="W68" s="110"/>
      <c r="X68" s="110"/>
    </row>
  </sheetData>
  <sheetProtection sheet="1" objects="1" scenarios="1"/>
  <mergeCells count="21">
    <mergeCell ref="E44:K44"/>
    <mergeCell ref="E45:K45"/>
    <mergeCell ref="E46:K46"/>
    <mergeCell ref="M45:P45"/>
    <mergeCell ref="W43:X43"/>
    <mergeCell ref="W44:X44"/>
    <mergeCell ref="W45:X45"/>
    <mergeCell ref="M43:P43"/>
    <mergeCell ref="M44:P44"/>
    <mergeCell ref="X5:X7"/>
    <mergeCell ref="B40:C40"/>
    <mergeCell ref="B41:C41"/>
    <mergeCell ref="T5:U5"/>
    <mergeCell ref="Y8:Y9"/>
    <mergeCell ref="Y5:Y7"/>
    <mergeCell ref="B43:C43"/>
    <mergeCell ref="E43:K43"/>
    <mergeCell ref="D5:I5"/>
    <mergeCell ref="K5:L5"/>
    <mergeCell ref="P5:Q5"/>
    <mergeCell ref="D9:W9"/>
  </mergeCells>
  <conditionalFormatting sqref="X10:X39">
    <cfRule type="expression" dxfId="3" priority="2" stopIfTrue="1">
      <formula>COUNTBLANK(D10:W10)&gt;0</formula>
    </cfRule>
    <cfRule type="expression" dxfId="2" priority="3" stopIfTrue="1">
      <formula>COUNTBLANK(D10:W10)=0</formula>
    </cfRule>
  </conditionalFormatting>
  <conditionalFormatting sqref="X10:X39">
    <cfRule type="expression" dxfId="1" priority="1" stopIfTrue="1">
      <formula>Y10=""</formula>
    </cfRule>
  </conditionalFormatting>
  <dataValidations count="2">
    <dataValidation type="whole" allowBlank="1" showInputMessage="1" showErrorMessage="1" error="Sie dürfen nur die Zahlen 0 oder 1 eingeben!" sqref="D10:W39">
      <formula1>0</formula1>
      <formula2>1</formula2>
    </dataValidation>
    <dataValidation type="whole" allowBlank="1" showInputMessage="1" showErrorMessage="1" error="Sie dürfen nur Zahlen zwischen 1 und 6 eintragen!" sqref="C10:C39">
      <formula1>1</formula1>
      <formula2>6</formula2>
    </dataValidation>
  </dataValidations>
  <pageMargins left="0.39370078740157483" right="0.39370078740157483" top="0.59055118110236227" bottom="0.3937007874015748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80"/>
  <sheetViews>
    <sheetView showGridLines="0" zoomScaleNormal="100" workbookViewId="0">
      <selection activeCell="A2" sqref="A2"/>
    </sheetView>
  </sheetViews>
  <sheetFormatPr baseColWidth="10" defaultRowHeight="15" x14ac:dyDescent="0.25"/>
  <cols>
    <col min="8" max="8" width="4.42578125" customWidth="1"/>
    <col min="9" max="9" width="18.42578125" customWidth="1"/>
    <col min="11" max="11" width="11.42578125" customWidth="1"/>
    <col min="12" max="12" width="12.28515625" customWidth="1"/>
  </cols>
  <sheetData>
    <row r="1" spans="1:11" ht="20.25" x14ac:dyDescent="0.3">
      <c r="A1" s="39" t="s">
        <v>50</v>
      </c>
      <c r="B1" s="40"/>
      <c r="C1" s="40"/>
      <c r="D1" s="40"/>
      <c r="E1" s="40"/>
      <c r="F1" s="40"/>
      <c r="G1" s="40"/>
      <c r="H1" s="40"/>
      <c r="J1" s="135" t="s">
        <v>106</v>
      </c>
      <c r="K1" s="136" t="str">
        <f>IF(COUNTBLANK(Klasse!E3)=1,"",(Klasse!E3))</f>
        <v/>
      </c>
    </row>
    <row r="2" spans="1:11" ht="12.75" customHeight="1" x14ac:dyDescent="0.25">
      <c r="A2" s="40"/>
      <c r="B2" s="40"/>
      <c r="C2" s="40"/>
      <c r="D2" s="40"/>
      <c r="E2" s="40"/>
      <c r="F2" s="40"/>
      <c r="G2" s="40"/>
      <c r="H2" s="40"/>
    </row>
    <row r="3" spans="1:11" x14ac:dyDescent="0.25">
      <c r="C3" s="40"/>
      <c r="D3" s="40"/>
      <c r="E3" s="40"/>
      <c r="F3" s="40"/>
      <c r="G3" s="40"/>
      <c r="H3" s="40"/>
    </row>
    <row r="22" spans="8:9" x14ac:dyDescent="0.25">
      <c r="H22" s="74" t="s">
        <v>68</v>
      </c>
    </row>
    <row r="23" spans="8:9" ht="3.95" customHeight="1" x14ac:dyDescent="0.25"/>
    <row r="24" spans="8:9" x14ac:dyDescent="0.25">
      <c r="H24" s="65"/>
      <c r="I24" t="s">
        <v>17</v>
      </c>
    </row>
    <row r="25" spans="8:9" s="72" customFormat="1" ht="3" customHeight="1" x14ac:dyDescent="0.25">
      <c r="H25" s="73"/>
    </row>
    <row r="26" spans="8:9" x14ac:dyDescent="0.25">
      <c r="H26" s="66"/>
      <c r="I26" t="s">
        <v>20</v>
      </c>
    </row>
    <row r="27" spans="8:9" s="72" customFormat="1" ht="3" customHeight="1" x14ac:dyDescent="0.25">
      <c r="H27" s="73"/>
    </row>
    <row r="28" spans="8:9" x14ac:dyDescent="0.25">
      <c r="H28" s="67"/>
      <c r="I28" t="s">
        <v>22</v>
      </c>
    </row>
    <row r="29" spans="8:9" s="72" customFormat="1" ht="3" customHeight="1" x14ac:dyDescent="0.25">
      <c r="H29" s="73"/>
    </row>
    <row r="30" spans="8:9" x14ac:dyDescent="0.25">
      <c r="H30" s="68"/>
      <c r="I30" t="s">
        <v>24</v>
      </c>
    </row>
    <row r="32" spans="8:9" x14ac:dyDescent="0.25">
      <c r="H32" s="69"/>
      <c r="I32" t="s">
        <v>63</v>
      </c>
    </row>
    <row r="33" spans="1:11" s="72" customFormat="1" ht="3" customHeight="1" x14ac:dyDescent="0.25"/>
    <row r="34" spans="1:11" x14ac:dyDescent="0.25">
      <c r="H34" s="71"/>
      <c r="I34" t="s">
        <v>64</v>
      </c>
    </row>
    <row r="35" spans="1:11" s="72" customFormat="1" ht="3" customHeight="1" x14ac:dyDescent="0.25"/>
    <row r="36" spans="1:11" x14ac:dyDescent="0.25">
      <c r="H36" s="70"/>
      <c r="I36" t="s">
        <v>65</v>
      </c>
    </row>
    <row r="42" spans="1:11" ht="20.25" x14ac:dyDescent="0.3">
      <c r="A42" s="39" t="s">
        <v>50</v>
      </c>
      <c r="B42" s="40"/>
      <c r="J42" s="135" t="s">
        <v>106</v>
      </c>
      <c r="K42" s="136" t="str">
        <f>IF(COUNTBLANK(Klasse!E3)=1,"",(Klasse!E3))</f>
        <v/>
      </c>
    </row>
    <row r="43" spans="1:11" ht="10.5" customHeight="1" x14ac:dyDescent="0.25">
      <c r="A43" s="40"/>
      <c r="B43" s="40"/>
    </row>
    <row r="45" spans="1:11" ht="9.75" customHeight="1" x14ac:dyDescent="0.25"/>
    <row r="79" spans="1:11" ht="20.25" x14ac:dyDescent="0.3">
      <c r="A79" s="39" t="s">
        <v>50</v>
      </c>
      <c r="B79" s="40"/>
      <c r="J79" s="135" t="s">
        <v>106</v>
      </c>
      <c r="K79" s="136" t="str">
        <f>IF(COUNTBLANK(Klasse!E3)=1,"",(Klasse!E3))</f>
        <v/>
      </c>
    </row>
    <row r="80" spans="1:11" x14ac:dyDescent="0.25">
      <c r="A80" s="40"/>
      <c r="B80" s="40"/>
    </row>
  </sheetData>
  <sheetProtection sheet="1" objects="1" scenarios="1"/>
  <pageMargins left="0.39370078740157483" right="0.39370078740157483" top="0.39370078740157483" bottom="0.31496062992125984"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1"/>
  <sheetViews>
    <sheetView showGridLines="0" showZeros="0" workbookViewId="0">
      <selection activeCell="A3" sqref="A3:C3"/>
    </sheetView>
  </sheetViews>
  <sheetFormatPr baseColWidth="10" defaultRowHeight="15" x14ac:dyDescent="0.25"/>
  <cols>
    <col min="1" max="1" width="3.85546875" style="93" customWidth="1"/>
    <col min="2" max="2" width="81.28515625" style="50" customWidth="1"/>
    <col min="3" max="3" width="6.140625" style="46" customWidth="1"/>
    <col min="4" max="4" width="3.7109375" style="46" customWidth="1"/>
    <col min="5" max="5" width="7.85546875" style="46" customWidth="1"/>
    <col min="6" max="6" width="1.5703125" style="46" customWidth="1"/>
    <col min="7" max="10" width="7.85546875" style="46" customWidth="1"/>
    <col min="11" max="11" width="4.5703125" style="46" customWidth="1"/>
    <col min="12" max="16384" width="11.42578125" style="46"/>
  </cols>
  <sheetData>
    <row r="1" spans="1:10" ht="17.25" customHeight="1" thickBot="1" x14ac:dyDescent="0.3">
      <c r="A1" s="45" t="s">
        <v>55</v>
      </c>
      <c r="E1" s="265" t="s">
        <v>69</v>
      </c>
      <c r="F1" s="265"/>
      <c r="G1" s="265"/>
      <c r="H1" s="265"/>
      <c r="I1" s="265"/>
      <c r="J1" s="265"/>
    </row>
    <row r="2" spans="1:10" ht="48.75" customHeight="1" thickTop="1" x14ac:dyDescent="0.25">
      <c r="A2" s="266" t="s">
        <v>70</v>
      </c>
      <c r="B2" s="266"/>
      <c r="C2" s="266"/>
      <c r="D2" s="139"/>
      <c r="E2" s="267" t="s">
        <v>71</v>
      </c>
      <c r="F2" s="268"/>
      <c r="G2" s="268"/>
      <c r="H2" s="268"/>
      <c r="I2" s="268"/>
      <c r="J2" s="269"/>
    </row>
    <row r="3" spans="1:10" ht="21.75" customHeight="1" x14ac:dyDescent="0.25">
      <c r="A3" s="278" t="str">
        <f>IF(SUM(C10:C15)=SUM(C18:C23),"","Anzahl Halbjahresnoten UNGLEICH Anzahl Noten in der ZKA")</f>
        <v/>
      </c>
      <c r="B3" s="278"/>
      <c r="C3" s="278"/>
      <c r="D3" s="139"/>
      <c r="E3" s="270"/>
      <c r="F3" s="271"/>
      <c r="G3" s="271"/>
      <c r="H3" s="271"/>
      <c r="I3" s="271"/>
      <c r="J3" s="272"/>
    </row>
    <row r="4" spans="1:10" ht="19.5" customHeight="1" thickBot="1" x14ac:dyDescent="0.3">
      <c r="A4" s="276" t="s">
        <v>56</v>
      </c>
      <c r="B4" s="276"/>
      <c r="C4" s="276"/>
      <c r="D4" s="139"/>
      <c r="E4" s="270"/>
      <c r="F4" s="271"/>
      <c r="G4" s="271"/>
      <c r="H4" s="271"/>
      <c r="I4" s="271"/>
      <c r="J4" s="272"/>
    </row>
    <row r="5" spans="1:10" ht="15.75" customHeight="1" thickTop="1" thickBot="1" x14ac:dyDescent="0.3">
      <c r="A5" s="75"/>
      <c r="B5" s="75"/>
      <c r="C5" s="75" t="s">
        <v>57</v>
      </c>
      <c r="E5" s="273"/>
      <c r="F5" s="271"/>
      <c r="G5" s="274"/>
      <c r="H5" s="274"/>
      <c r="I5" s="274"/>
      <c r="J5" s="275"/>
    </row>
    <row r="6" spans="1:10" ht="16.5" thickTop="1" thickBot="1" x14ac:dyDescent="0.3">
      <c r="A6" s="76" t="s">
        <v>72</v>
      </c>
      <c r="B6" s="277" t="s">
        <v>73</v>
      </c>
      <c r="C6" s="277"/>
      <c r="D6" s="77"/>
      <c r="E6" s="224" t="s">
        <v>74</v>
      </c>
      <c r="F6" s="225"/>
      <c r="G6" s="224" t="s">
        <v>124</v>
      </c>
      <c r="H6" s="224" t="s">
        <v>125</v>
      </c>
      <c r="I6" s="224" t="s">
        <v>126</v>
      </c>
      <c r="J6" s="224" t="s">
        <v>127</v>
      </c>
    </row>
    <row r="7" spans="1:10" ht="15.75" thickTop="1" x14ac:dyDescent="0.25">
      <c r="A7" s="79"/>
      <c r="B7" s="80" t="s">
        <v>100</v>
      </c>
      <c r="C7" s="48" t="str">
        <f>IF(SUM(E7:J7)=0,"",SUM(E7:J7))</f>
        <v/>
      </c>
      <c r="D7" s="49"/>
      <c r="E7" s="81" t="str">
        <f>Klasse!N3</f>
        <v/>
      </c>
      <c r="F7" s="78"/>
      <c r="G7" s="82"/>
      <c r="H7" s="83"/>
      <c r="I7" s="83"/>
      <c r="J7" s="84"/>
    </row>
    <row r="8" spans="1:10" ht="6.75" customHeight="1" x14ac:dyDescent="0.25">
      <c r="C8" s="46" t="str">
        <f t="shared" ref="C8:C46" si="0">IF(SUM(E8:J8)=0,"",SUM(E8:J8))</f>
        <v/>
      </c>
      <c r="D8" s="51"/>
      <c r="E8" s="89"/>
      <c r="F8" s="78"/>
      <c r="G8" s="90"/>
      <c r="H8" s="91"/>
      <c r="I8" s="91"/>
      <c r="J8" s="92"/>
    </row>
    <row r="9" spans="1:10" ht="15" customHeight="1" x14ac:dyDescent="0.25">
      <c r="A9" s="76" t="s">
        <v>75</v>
      </c>
      <c r="B9" s="52" t="s">
        <v>108</v>
      </c>
      <c r="C9" s="52" t="str">
        <f t="shared" si="0"/>
        <v/>
      </c>
      <c r="D9" s="51"/>
      <c r="E9" s="89"/>
      <c r="F9" s="78"/>
      <c r="G9" s="90"/>
      <c r="H9" s="91"/>
      <c r="I9" s="91"/>
      <c r="J9" s="92"/>
    </row>
    <row r="10" spans="1:10" ht="15" customHeight="1" x14ac:dyDescent="0.25">
      <c r="B10" s="50" t="s">
        <v>109</v>
      </c>
      <c r="C10" s="48" t="str">
        <f t="shared" si="0"/>
        <v/>
      </c>
      <c r="D10" s="51"/>
      <c r="E10" s="85" t="str">
        <f>Klasse!Q45</f>
        <v/>
      </c>
      <c r="F10" s="78"/>
      <c r="G10" s="86"/>
      <c r="H10" s="87"/>
      <c r="I10" s="87"/>
      <c r="J10" s="88"/>
    </row>
    <row r="11" spans="1:10" ht="15" customHeight="1" x14ac:dyDescent="0.25">
      <c r="B11" s="50" t="s">
        <v>110</v>
      </c>
      <c r="C11" s="48" t="str">
        <f t="shared" si="0"/>
        <v/>
      </c>
      <c r="D11" s="51"/>
      <c r="E11" s="85" t="str">
        <f>Klasse!R45</f>
        <v/>
      </c>
      <c r="F11" s="78"/>
      <c r="G11" s="86"/>
      <c r="H11" s="87"/>
      <c r="I11" s="87"/>
      <c r="J11" s="88"/>
    </row>
    <row r="12" spans="1:10" ht="15" customHeight="1" x14ac:dyDescent="0.25">
      <c r="B12" s="50" t="s">
        <v>111</v>
      </c>
      <c r="C12" s="48" t="str">
        <f t="shared" si="0"/>
        <v/>
      </c>
      <c r="D12" s="51"/>
      <c r="E12" s="85" t="str">
        <f>Klasse!S45</f>
        <v/>
      </c>
      <c r="F12" s="78"/>
      <c r="G12" s="86"/>
      <c r="H12" s="87"/>
      <c r="I12" s="87"/>
      <c r="J12" s="88"/>
    </row>
    <row r="13" spans="1:10" ht="15" customHeight="1" x14ac:dyDescent="0.25">
      <c r="B13" s="50" t="s">
        <v>112</v>
      </c>
      <c r="C13" s="48" t="str">
        <f t="shared" si="0"/>
        <v/>
      </c>
      <c r="D13" s="51"/>
      <c r="E13" s="85" t="str">
        <f>Klasse!T45</f>
        <v/>
      </c>
      <c r="F13" s="78"/>
      <c r="G13" s="86"/>
      <c r="H13" s="87"/>
      <c r="I13" s="87"/>
      <c r="J13" s="88"/>
    </row>
    <row r="14" spans="1:10" ht="15" customHeight="1" x14ac:dyDescent="0.25">
      <c r="B14" s="50" t="s">
        <v>113</v>
      </c>
      <c r="C14" s="48" t="str">
        <f t="shared" si="0"/>
        <v/>
      </c>
      <c r="D14" s="51"/>
      <c r="E14" s="85" t="str">
        <f>Klasse!U45</f>
        <v/>
      </c>
      <c r="F14" s="78"/>
      <c r="G14" s="86"/>
      <c r="H14" s="87"/>
      <c r="I14" s="87"/>
      <c r="J14" s="88"/>
    </row>
    <row r="15" spans="1:10" ht="15" customHeight="1" x14ac:dyDescent="0.25">
      <c r="B15" s="50" t="s">
        <v>114</v>
      </c>
      <c r="C15" s="48" t="str">
        <f t="shared" si="0"/>
        <v/>
      </c>
      <c r="D15" s="51"/>
      <c r="E15" s="85" t="str">
        <f>Klasse!V45</f>
        <v/>
      </c>
      <c r="F15" s="78"/>
      <c r="G15" s="86"/>
      <c r="H15" s="87"/>
      <c r="I15" s="87"/>
      <c r="J15" s="88"/>
    </row>
    <row r="16" spans="1:10" ht="6.75" customHeight="1" x14ac:dyDescent="0.25">
      <c r="C16" s="46" t="str">
        <f t="shared" si="0"/>
        <v/>
      </c>
      <c r="D16" s="51"/>
      <c r="E16" s="89"/>
      <c r="F16" s="78"/>
      <c r="G16" s="90"/>
      <c r="H16" s="91"/>
      <c r="I16" s="91"/>
      <c r="J16" s="92"/>
    </row>
    <row r="17" spans="1:10" ht="15" customHeight="1" x14ac:dyDescent="0.25">
      <c r="A17" s="76" t="s">
        <v>76</v>
      </c>
      <c r="B17" s="52" t="s">
        <v>115</v>
      </c>
      <c r="C17" s="52" t="str">
        <f t="shared" si="0"/>
        <v/>
      </c>
      <c r="D17" s="51"/>
      <c r="E17" s="89"/>
      <c r="F17" s="78"/>
      <c r="G17" s="90"/>
      <c r="H17" s="91"/>
      <c r="I17" s="91"/>
      <c r="J17" s="92"/>
    </row>
    <row r="18" spans="1:10" ht="15" customHeight="1" x14ac:dyDescent="0.25">
      <c r="B18" s="50" t="s">
        <v>116</v>
      </c>
      <c r="C18" s="48" t="str">
        <f t="shared" si="0"/>
        <v/>
      </c>
      <c r="D18" s="51"/>
      <c r="E18" s="85" t="str">
        <f>Klasse!Q44</f>
        <v/>
      </c>
      <c r="F18" s="78"/>
      <c r="G18" s="86"/>
      <c r="H18" s="87"/>
      <c r="I18" s="87"/>
      <c r="J18" s="88"/>
    </row>
    <row r="19" spans="1:10" ht="15" customHeight="1" x14ac:dyDescent="0.25">
      <c r="B19" s="50" t="s">
        <v>117</v>
      </c>
      <c r="C19" s="48" t="str">
        <f t="shared" si="0"/>
        <v/>
      </c>
      <c r="D19" s="51"/>
      <c r="E19" s="85" t="str">
        <f>Klasse!R44</f>
        <v/>
      </c>
      <c r="F19" s="78"/>
      <c r="G19" s="86"/>
      <c r="H19" s="87"/>
      <c r="I19" s="87"/>
      <c r="J19" s="88"/>
    </row>
    <row r="20" spans="1:10" ht="15" customHeight="1" x14ac:dyDescent="0.25">
      <c r="B20" s="50" t="s">
        <v>118</v>
      </c>
      <c r="C20" s="48" t="str">
        <f t="shared" si="0"/>
        <v/>
      </c>
      <c r="D20" s="51"/>
      <c r="E20" s="85" t="str">
        <f>Klasse!S44</f>
        <v/>
      </c>
      <c r="F20" s="78"/>
      <c r="G20" s="86"/>
      <c r="H20" s="87"/>
      <c r="I20" s="87"/>
      <c r="J20" s="88"/>
    </row>
    <row r="21" spans="1:10" ht="15" customHeight="1" x14ac:dyDescent="0.25">
      <c r="B21" s="50" t="s">
        <v>119</v>
      </c>
      <c r="C21" s="48" t="str">
        <f t="shared" si="0"/>
        <v/>
      </c>
      <c r="D21" s="51"/>
      <c r="E21" s="85" t="str">
        <f>Klasse!T44</f>
        <v/>
      </c>
      <c r="F21" s="78"/>
      <c r="G21" s="86"/>
      <c r="H21" s="87"/>
      <c r="I21" s="87"/>
      <c r="J21" s="88"/>
    </row>
    <row r="22" spans="1:10" ht="15" customHeight="1" x14ac:dyDescent="0.25">
      <c r="B22" s="50" t="s">
        <v>120</v>
      </c>
      <c r="C22" s="48" t="str">
        <f t="shared" si="0"/>
        <v/>
      </c>
      <c r="D22" s="51"/>
      <c r="E22" s="85" t="str">
        <f>Klasse!U44</f>
        <v/>
      </c>
      <c r="F22" s="78"/>
      <c r="G22" s="86"/>
      <c r="H22" s="87"/>
      <c r="I22" s="87"/>
      <c r="J22" s="88"/>
    </row>
    <row r="23" spans="1:10" ht="15" customHeight="1" x14ac:dyDescent="0.25">
      <c r="B23" s="50" t="s">
        <v>121</v>
      </c>
      <c r="C23" s="48" t="str">
        <f t="shared" si="0"/>
        <v/>
      </c>
      <c r="D23" s="51"/>
      <c r="E23" s="85" t="str">
        <f>Klasse!V44</f>
        <v/>
      </c>
      <c r="F23" s="78"/>
      <c r="G23" s="86"/>
      <c r="H23" s="87"/>
      <c r="I23" s="87"/>
      <c r="J23" s="88"/>
    </row>
    <row r="24" spans="1:10" ht="6.75" customHeight="1" x14ac:dyDescent="0.25">
      <c r="D24" s="51"/>
      <c r="E24" s="89"/>
      <c r="F24" s="78"/>
      <c r="G24" s="90"/>
      <c r="H24" s="91"/>
      <c r="I24" s="91"/>
      <c r="J24" s="92"/>
    </row>
    <row r="25" spans="1:10" ht="27" x14ac:dyDescent="0.25">
      <c r="A25" s="76" t="s">
        <v>122</v>
      </c>
      <c r="B25" s="96" t="s">
        <v>101</v>
      </c>
      <c r="C25" s="52" t="str">
        <f t="shared" si="0"/>
        <v/>
      </c>
      <c r="D25" s="47"/>
      <c r="E25" s="89"/>
      <c r="F25" s="78"/>
      <c r="G25" s="90"/>
      <c r="H25" s="91"/>
      <c r="I25" s="91"/>
      <c r="J25" s="92"/>
    </row>
    <row r="26" spans="1:10" x14ac:dyDescent="0.25">
      <c r="B26" s="50" t="s">
        <v>80</v>
      </c>
      <c r="C26" s="48" t="str">
        <f t="shared" si="0"/>
        <v/>
      </c>
      <c r="D26" s="53"/>
      <c r="E26" s="85" t="str">
        <f>Klasse!D40</f>
        <v/>
      </c>
      <c r="F26" s="78"/>
      <c r="G26" s="86"/>
      <c r="H26" s="87"/>
      <c r="I26" s="87"/>
      <c r="J26" s="88"/>
    </row>
    <row r="27" spans="1:10" x14ac:dyDescent="0.25">
      <c r="B27" s="50" t="s">
        <v>81</v>
      </c>
      <c r="C27" s="48" t="str">
        <f t="shared" si="0"/>
        <v/>
      </c>
      <c r="D27" s="53"/>
      <c r="E27" s="85" t="str">
        <f>Klasse!E40</f>
        <v/>
      </c>
      <c r="F27" s="78"/>
      <c r="G27" s="86"/>
      <c r="H27" s="87"/>
      <c r="I27" s="87"/>
      <c r="J27" s="88"/>
    </row>
    <row r="28" spans="1:10" x14ac:dyDescent="0.25">
      <c r="B28" s="50" t="s">
        <v>82</v>
      </c>
      <c r="C28" s="48" t="str">
        <f t="shared" si="0"/>
        <v/>
      </c>
      <c r="D28" s="53"/>
      <c r="E28" s="85" t="str">
        <f>Klasse!F40</f>
        <v/>
      </c>
      <c r="F28" s="78"/>
      <c r="G28" s="86"/>
      <c r="H28" s="87"/>
      <c r="I28" s="87"/>
      <c r="J28" s="88"/>
    </row>
    <row r="29" spans="1:10" x14ac:dyDescent="0.25">
      <c r="B29" s="50" t="s">
        <v>83</v>
      </c>
      <c r="C29" s="48" t="str">
        <f t="shared" si="0"/>
        <v/>
      </c>
      <c r="D29" s="53"/>
      <c r="E29" s="85" t="str">
        <f>Klasse!G40</f>
        <v/>
      </c>
      <c r="F29" s="78"/>
      <c r="G29" s="86"/>
      <c r="H29" s="87"/>
      <c r="I29" s="87"/>
      <c r="J29" s="88"/>
    </row>
    <row r="30" spans="1:10" x14ac:dyDescent="0.25">
      <c r="B30" s="50" t="s">
        <v>84</v>
      </c>
      <c r="C30" s="48" t="str">
        <f t="shared" si="0"/>
        <v/>
      </c>
      <c r="D30" s="53"/>
      <c r="E30" s="85" t="str">
        <f>Klasse!H40</f>
        <v/>
      </c>
      <c r="F30" s="78"/>
      <c r="G30" s="86"/>
      <c r="H30" s="87"/>
      <c r="I30" s="87"/>
      <c r="J30" s="88"/>
    </row>
    <row r="31" spans="1:10" x14ac:dyDescent="0.25">
      <c r="B31" s="50" t="s">
        <v>85</v>
      </c>
      <c r="C31" s="48" t="str">
        <f t="shared" si="0"/>
        <v/>
      </c>
      <c r="D31" s="53"/>
      <c r="E31" s="85" t="str">
        <f>Klasse!I40</f>
        <v/>
      </c>
      <c r="F31" s="78"/>
      <c r="G31" s="86"/>
      <c r="H31" s="87"/>
      <c r="I31" s="87"/>
      <c r="J31" s="88"/>
    </row>
    <row r="32" spans="1:10" x14ac:dyDescent="0.25">
      <c r="B32" s="50" t="s">
        <v>86</v>
      </c>
      <c r="C32" s="48" t="str">
        <f t="shared" si="0"/>
        <v/>
      </c>
      <c r="D32" s="53"/>
      <c r="E32" s="85" t="str">
        <f>Klasse!J40</f>
        <v/>
      </c>
      <c r="F32" s="78"/>
      <c r="G32" s="86"/>
      <c r="H32" s="87"/>
      <c r="I32" s="87"/>
      <c r="J32" s="88"/>
    </row>
    <row r="33" spans="1:10" x14ac:dyDescent="0.25">
      <c r="B33" s="50" t="s">
        <v>87</v>
      </c>
      <c r="C33" s="48" t="str">
        <f t="shared" si="0"/>
        <v/>
      </c>
      <c r="D33" s="53"/>
      <c r="E33" s="85" t="str">
        <f>Klasse!K40</f>
        <v/>
      </c>
      <c r="F33" s="78"/>
      <c r="G33" s="86"/>
      <c r="H33" s="87"/>
      <c r="I33" s="87"/>
      <c r="J33" s="88"/>
    </row>
    <row r="34" spans="1:10" x14ac:dyDescent="0.25">
      <c r="B34" s="50" t="s">
        <v>88</v>
      </c>
      <c r="C34" s="48" t="str">
        <f t="shared" si="0"/>
        <v/>
      </c>
      <c r="D34" s="53"/>
      <c r="E34" s="85" t="str">
        <f>Klasse!L40</f>
        <v/>
      </c>
      <c r="F34" s="78"/>
      <c r="G34" s="86"/>
      <c r="H34" s="87"/>
      <c r="I34" s="87"/>
      <c r="J34" s="88"/>
    </row>
    <row r="35" spans="1:10" x14ac:dyDescent="0.25">
      <c r="B35" s="50" t="s">
        <v>89</v>
      </c>
      <c r="C35" s="48" t="str">
        <f t="shared" si="0"/>
        <v/>
      </c>
      <c r="D35" s="53"/>
      <c r="E35" s="85" t="str">
        <f>Klasse!M40</f>
        <v/>
      </c>
      <c r="F35" s="78"/>
      <c r="G35" s="86"/>
      <c r="H35" s="87"/>
      <c r="I35" s="87"/>
      <c r="J35" s="88"/>
    </row>
    <row r="36" spans="1:10" x14ac:dyDescent="0.25">
      <c r="B36" s="50" t="s">
        <v>90</v>
      </c>
      <c r="C36" s="48" t="str">
        <f t="shared" si="0"/>
        <v/>
      </c>
      <c r="D36" s="53"/>
      <c r="E36" s="85" t="str">
        <f>Klasse!N40</f>
        <v/>
      </c>
      <c r="F36" s="78"/>
      <c r="G36" s="86"/>
      <c r="H36" s="87"/>
      <c r="I36" s="87"/>
      <c r="J36" s="88"/>
    </row>
    <row r="37" spans="1:10" x14ac:dyDescent="0.25">
      <c r="B37" s="50" t="s">
        <v>91</v>
      </c>
      <c r="C37" s="48" t="str">
        <f t="shared" si="0"/>
        <v/>
      </c>
      <c r="D37" s="53"/>
      <c r="E37" s="85" t="str">
        <f>Klasse!O40</f>
        <v/>
      </c>
      <c r="F37" s="78"/>
      <c r="G37" s="86"/>
      <c r="H37" s="87"/>
      <c r="I37" s="87"/>
      <c r="J37" s="88"/>
    </row>
    <row r="38" spans="1:10" x14ac:dyDescent="0.25">
      <c r="B38" s="50" t="s">
        <v>92</v>
      </c>
      <c r="C38" s="48" t="str">
        <f t="shared" si="0"/>
        <v/>
      </c>
      <c r="D38" s="53"/>
      <c r="E38" s="85" t="str">
        <f>Klasse!P40</f>
        <v/>
      </c>
      <c r="F38" s="78"/>
      <c r="G38" s="86"/>
      <c r="H38" s="87"/>
      <c r="I38" s="87"/>
      <c r="J38" s="88"/>
    </row>
    <row r="39" spans="1:10" x14ac:dyDescent="0.25">
      <c r="B39" s="50" t="s">
        <v>93</v>
      </c>
      <c r="C39" s="48" t="str">
        <f t="shared" si="0"/>
        <v/>
      </c>
      <c r="D39" s="53"/>
      <c r="E39" s="85" t="str">
        <f>Klasse!Q40</f>
        <v/>
      </c>
      <c r="F39" s="78"/>
      <c r="G39" s="86"/>
      <c r="H39" s="87"/>
      <c r="I39" s="87"/>
      <c r="J39" s="88"/>
    </row>
    <row r="40" spans="1:10" x14ac:dyDescent="0.25">
      <c r="B40" s="50" t="s">
        <v>94</v>
      </c>
      <c r="C40" s="48" t="str">
        <f t="shared" si="0"/>
        <v/>
      </c>
      <c r="D40" s="53"/>
      <c r="E40" s="85" t="str">
        <f>Klasse!R40</f>
        <v/>
      </c>
      <c r="F40" s="78"/>
      <c r="G40" s="86"/>
      <c r="H40" s="87"/>
      <c r="I40" s="87"/>
      <c r="J40" s="88"/>
    </row>
    <row r="41" spans="1:10" x14ac:dyDescent="0.25">
      <c r="B41" s="50" t="s">
        <v>95</v>
      </c>
      <c r="C41" s="48" t="str">
        <f t="shared" si="0"/>
        <v/>
      </c>
      <c r="D41" s="53"/>
      <c r="E41" s="85" t="str">
        <f>Klasse!S40</f>
        <v/>
      </c>
      <c r="F41" s="78"/>
      <c r="G41" s="86"/>
      <c r="H41" s="87"/>
      <c r="I41" s="87"/>
      <c r="J41" s="88"/>
    </row>
    <row r="42" spans="1:10" x14ac:dyDescent="0.25">
      <c r="B42" s="50" t="s">
        <v>96</v>
      </c>
      <c r="C42" s="48" t="str">
        <f t="shared" si="0"/>
        <v/>
      </c>
      <c r="D42" s="53"/>
      <c r="E42" s="85" t="str">
        <f>Klasse!T40</f>
        <v/>
      </c>
      <c r="F42" s="78"/>
      <c r="G42" s="86"/>
      <c r="H42" s="87"/>
      <c r="I42" s="87"/>
      <c r="J42" s="88"/>
    </row>
    <row r="43" spans="1:10" x14ac:dyDescent="0.25">
      <c r="B43" s="50" t="s">
        <v>97</v>
      </c>
      <c r="C43" s="48" t="str">
        <f t="shared" si="0"/>
        <v/>
      </c>
      <c r="D43" s="53"/>
      <c r="E43" s="85" t="str">
        <f>Klasse!U40</f>
        <v/>
      </c>
      <c r="F43" s="78"/>
      <c r="G43" s="86"/>
      <c r="H43" s="87"/>
      <c r="I43" s="87"/>
      <c r="J43" s="88"/>
    </row>
    <row r="44" spans="1:10" x14ac:dyDescent="0.25">
      <c r="B44" s="50" t="s">
        <v>98</v>
      </c>
      <c r="C44" s="48" t="str">
        <f t="shared" si="0"/>
        <v/>
      </c>
      <c r="D44" s="53"/>
      <c r="E44" s="85" t="str">
        <f>Klasse!V40</f>
        <v/>
      </c>
      <c r="F44" s="78"/>
      <c r="G44" s="86"/>
      <c r="H44" s="87"/>
      <c r="I44" s="87"/>
      <c r="J44" s="88"/>
    </row>
    <row r="45" spans="1:10" ht="15.75" thickBot="1" x14ac:dyDescent="0.3">
      <c r="B45" s="50" t="s">
        <v>99</v>
      </c>
      <c r="C45" s="48" t="str">
        <f t="shared" si="0"/>
        <v/>
      </c>
      <c r="D45" s="53"/>
      <c r="E45" s="95" t="str">
        <f>Klasse!W40</f>
        <v/>
      </c>
      <c r="F45" s="78"/>
      <c r="G45" s="97"/>
      <c r="H45" s="98"/>
      <c r="I45" s="98"/>
      <c r="J45" s="99"/>
    </row>
    <row r="46" spans="1:10" ht="6.75" customHeight="1" thickTop="1" x14ac:dyDescent="0.25">
      <c r="C46" s="46" t="str">
        <f t="shared" si="0"/>
        <v/>
      </c>
      <c r="D46" s="51"/>
      <c r="E46" s="78"/>
      <c r="F46" s="78"/>
      <c r="G46" s="105"/>
      <c r="H46" s="105"/>
      <c r="I46" s="105"/>
      <c r="J46" s="105"/>
    </row>
    <row r="47" spans="1:10" x14ac:dyDescent="0.25">
      <c r="A47" s="76" t="s">
        <v>123</v>
      </c>
      <c r="B47" s="277" t="s">
        <v>58</v>
      </c>
      <c r="C47" s="277"/>
      <c r="D47" s="47"/>
    </row>
    <row r="48" spans="1:10" x14ac:dyDescent="0.25">
      <c r="B48" s="261" t="s">
        <v>77</v>
      </c>
      <c r="C48" s="261"/>
      <c r="D48" s="54"/>
    </row>
    <row r="49" spans="2:3" x14ac:dyDescent="0.25">
      <c r="B49" s="262" t="s">
        <v>78</v>
      </c>
      <c r="C49" s="262"/>
    </row>
    <row r="50" spans="2:3" ht="22.5" customHeight="1" x14ac:dyDescent="0.25">
      <c r="B50" s="50" t="s">
        <v>79</v>
      </c>
    </row>
    <row r="51" spans="2:3" ht="160.5" customHeight="1" x14ac:dyDescent="0.25">
      <c r="B51" s="263"/>
      <c r="C51" s="264"/>
    </row>
  </sheetData>
  <sheetProtection sheet="1" objects="1" scenarios="1"/>
  <mergeCells count="10">
    <mergeCell ref="B48:C48"/>
    <mergeCell ref="B49:C49"/>
    <mergeCell ref="B51:C51"/>
    <mergeCell ref="E1:J1"/>
    <mergeCell ref="A2:C2"/>
    <mergeCell ref="E2:J5"/>
    <mergeCell ref="A4:C4"/>
    <mergeCell ref="B6:C6"/>
    <mergeCell ref="B47:C47"/>
    <mergeCell ref="A3:C3"/>
  </mergeCells>
  <conditionalFormatting sqref="A3:C3">
    <cfRule type="cellIs" dxfId="0"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81"/>
  <sheetViews>
    <sheetView zoomScaleNormal="100" workbookViewId="0">
      <selection activeCell="A3" sqref="A3"/>
    </sheetView>
  </sheetViews>
  <sheetFormatPr baseColWidth="10" defaultRowHeight="15" x14ac:dyDescent="0.25"/>
  <cols>
    <col min="8" max="8" width="4.42578125" customWidth="1"/>
    <col min="9" max="9" width="18.42578125" customWidth="1"/>
    <col min="11" max="11" width="11.42578125" customWidth="1"/>
    <col min="12" max="12" width="12.28515625" customWidth="1"/>
  </cols>
  <sheetData>
    <row r="1" spans="1:10" ht="20.25" x14ac:dyDescent="0.3">
      <c r="A1" s="39" t="s">
        <v>50</v>
      </c>
      <c r="B1" s="40"/>
      <c r="C1" s="40"/>
      <c r="D1" s="40"/>
      <c r="E1" s="40"/>
      <c r="F1" s="40"/>
      <c r="G1" s="40"/>
      <c r="H1" s="40"/>
      <c r="J1" s="134" t="s">
        <v>107</v>
      </c>
    </row>
    <row r="2" spans="1:10" ht="12.75" customHeight="1" x14ac:dyDescent="0.25">
      <c r="A2" s="40"/>
      <c r="B2" s="40"/>
      <c r="C2" s="40"/>
      <c r="D2" s="40"/>
      <c r="E2" s="40"/>
      <c r="F2" s="40"/>
      <c r="G2" s="40"/>
      <c r="H2" s="40"/>
    </row>
    <row r="3" spans="1:10" ht="18" x14ac:dyDescent="0.25">
      <c r="A3" s="44"/>
      <c r="B3" s="41"/>
      <c r="C3" s="40"/>
      <c r="D3" s="40"/>
      <c r="E3" s="40"/>
      <c r="F3" s="40"/>
      <c r="G3" s="40"/>
      <c r="H3" s="40"/>
    </row>
    <row r="22" spans="8:9" x14ac:dyDescent="0.25">
      <c r="H22" s="74" t="s">
        <v>68</v>
      </c>
    </row>
    <row r="23" spans="8:9" ht="3.95" customHeight="1" x14ac:dyDescent="0.25"/>
    <row r="24" spans="8:9" x14ac:dyDescent="0.25">
      <c r="H24" s="65"/>
      <c r="I24" t="s">
        <v>17</v>
      </c>
    </row>
    <row r="25" spans="8:9" s="72" customFormat="1" ht="3" customHeight="1" x14ac:dyDescent="0.25">
      <c r="H25" s="73"/>
    </row>
    <row r="26" spans="8:9" x14ac:dyDescent="0.25">
      <c r="H26" s="66"/>
      <c r="I26" t="s">
        <v>20</v>
      </c>
    </row>
    <row r="27" spans="8:9" s="72" customFormat="1" ht="3" customHeight="1" x14ac:dyDescent="0.25">
      <c r="H27" s="73"/>
    </row>
    <row r="28" spans="8:9" x14ac:dyDescent="0.25">
      <c r="H28" s="67"/>
      <c r="I28" t="s">
        <v>22</v>
      </c>
    </row>
    <row r="29" spans="8:9" s="72" customFormat="1" ht="3" customHeight="1" x14ac:dyDescent="0.25">
      <c r="H29" s="73"/>
    </row>
    <row r="30" spans="8:9" x14ac:dyDescent="0.25">
      <c r="H30" s="68"/>
      <c r="I30" t="s">
        <v>24</v>
      </c>
    </row>
    <row r="32" spans="8:9" x14ac:dyDescent="0.25">
      <c r="H32" s="69"/>
      <c r="I32" t="s">
        <v>63</v>
      </c>
    </row>
    <row r="33" spans="1:10" s="72" customFormat="1" ht="3" customHeight="1" x14ac:dyDescent="0.25"/>
    <row r="34" spans="1:10" x14ac:dyDescent="0.25">
      <c r="H34" s="71"/>
      <c r="I34" t="s">
        <v>64</v>
      </c>
    </row>
    <row r="35" spans="1:10" s="72" customFormat="1" ht="3" customHeight="1" x14ac:dyDescent="0.25"/>
    <row r="36" spans="1:10" x14ac:dyDescent="0.25">
      <c r="H36" s="70"/>
      <c r="I36" t="s">
        <v>65</v>
      </c>
    </row>
    <row r="42" spans="1:10" ht="20.25" x14ac:dyDescent="0.3">
      <c r="A42" s="39" t="s">
        <v>50</v>
      </c>
      <c r="B42" s="40"/>
      <c r="C42" s="40"/>
      <c r="D42" s="40"/>
      <c r="E42" s="40"/>
      <c r="F42" s="40"/>
      <c r="G42" s="40"/>
      <c r="H42" s="40"/>
      <c r="J42" s="134" t="s">
        <v>107</v>
      </c>
    </row>
    <row r="43" spans="1:10" ht="10.5" customHeight="1" x14ac:dyDescent="0.25">
      <c r="A43" s="40"/>
      <c r="B43" s="40"/>
    </row>
    <row r="44" spans="1:10" ht="18" x14ac:dyDescent="0.25">
      <c r="A44" s="44"/>
      <c r="B44" s="41"/>
    </row>
    <row r="45" spans="1:10" ht="9.75" customHeight="1" x14ac:dyDescent="0.25"/>
    <row r="79" spans="1:10" ht="20.25" x14ac:dyDescent="0.3">
      <c r="A79" s="39" t="s">
        <v>50</v>
      </c>
      <c r="B79" s="40"/>
      <c r="C79" s="40"/>
      <c r="D79" s="40"/>
      <c r="E79" s="40"/>
      <c r="F79" s="40"/>
      <c r="G79" s="40"/>
      <c r="H79" s="40"/>
      <c r="J79" s="134" t="s">
        <v>107</v>
      </c>
    </row>
    <row r="80" spans="1:10" x14ac:dyDescent="0.25">
      <c r="A80" s="40"/>
      <c r="B80" s="40"/>
    </row>
    <row r="81" spans="1:2" ht="18" x14ac:dyDescent="0.25">
      <c r="A81" s="44"/>
      <c r="B81" s="41"/>
    </row>
  </sheetData>
  <sheetProtection sheet="1" objects="1" scenarios="1"/>
  <pageMargins left="0.39370078740157483" right="0.39370078740157483" top="0.39370078740157483" bottom="0.31496062992125984" header="0.31496062992125984" footer="0.31496062992125984"/>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5121"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512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6"/>
  <sheetViews>
    <sheetView workbookViewId="0">
      <selection activeCell="C1" sqref="C1:F11"/>
    </sheetView>
  </sheetViews>
  <sheetFormatPr baseColWidth="10" defaultRowHeight="15" x14ac:dyDescent="0.25"/>
  <cols>
    <col min="1" max="1" width="14.28515625" customWidth="1"/>
    <col min="2" max="5" width="5.7109375" customWidth="1"/>
    <col min="6" max="6" width="5.7109375" bestFit="1" customWidth="1"/>
    <col min="7" max="8" width="5.7109375" customWidth="1"/>
    <col min="9" max="9" width="8.140625" bestFit="1" customWidth="1"/>
    <col min="10" max="10" width="8.85546875" customWidth="1"/>
    <col min="11" max="21" width="5.7109375" customWidth="1"/>
    <col min="22" max="22" width="6.28515625" customWidth="1"/>
    <col min="23" max="23" width="6.42578125" customWidth="1"/>
    <col min="24" max="24" width="6.7109375" customWidth="1"/>
    <col min="25" max="25" width="7" bestFit="1" customWidth="1"/>
    <col min="26" max="26" width="7.140625" customWidth="1"/>
  </cols>
  <sheetData>
    <row r="1" spans="1:21" ht="15.75" thickTop="1" x14ac:dyDescent="0.25">
      <c r="C1" s="55"/>
      <c r="D1" s="56"/>
      <c r="E1" s="56"/>
      <c r="F1" s="57"/>
    </row>
    <row r="2" spans="1:21" x14ac:dyDescent="0.25">
      <c r="C2" s="58"/>
      <c r="D2" s="59" t="s">
        <v>59</v>
      </c>
      <c r="E2" s="59"/>
      <c r="F2" s="60"/>
    </row>
    <row r="3" spans="1:21" x14ac:dyDescent="0.25">
      <c r="C3" s="58"/>
      <c r="D3" s="59"/>
      <c r="E3" s="59"/>
      <c r="F3" s="60"/>
    </row>
    <row r="4" spans="1:21" x14ac:dyDescent="0.25">
      <c r="C4" s="58"/>
      <c r="D4" s="59" t="s">
        <v>60</v>
      </c>
      <c r="E4" s="59" t="s">
        <v>18</v>
      </c>
      <c r="F4" s="60"/>
    </row>
    <row r="5" spans="1:21" x14ac:dyDescent="0.25">
      <c r="C5" s="58"/>
      <c r="D5" s="59">
        <v>0</v>
      </c>
      <c r="E5" s="59">
        <v>6</v>
      </c>
      <c r="F5" s="60"/>
    </row>
    <row r="6" spans="1:21" x14ac:dyDescent="0.25">
      <c r="C6" s="58"/>
      <c r="D6" s="59">
        <v>4</v>
      </c>
      <c r="E6" s="59">
        <v>5</v>
      </c>
      <c r="F6" s="60"/>
    </row>
    <row r="7" spans="1:21" x14ac:dyDescent="0.25">
      <c r="C7" s="58"/>
      <c r="D7" s="59">
        <v>8</v>
      </c>
      <c r="E7" s="59">
        <v>4</v>
      </c>
      <c r="F7" s="60"/>
    </row>
    <row r="8" spans="1:21" x14ac:dyDescent="0.25">
      <c r="C8" s="58"/>
      <c r="D8" s="59">
        <v>12</v>
      </c>
      <c r="E8" s="59">
        <v>3</v>
      </c>
      <c r="F8" s="60"/>
    </row>
    <row r="9" spans="1:21" x14ac:dyDescent="0.25">
      <c r="C9" s="58"/>
      <c r="D9" s="59">
        <v>15</v>
      </c>
      <c r="E9" s="59">
        <v>2</v>
      </c>
      <c r="F9" s="60"/>
    </row>
    <row r="10" spans="1:21" x14ac:dyDescent="0.25">
      <c r="C10" s="58"/>
      <c r="D10" s="59">
        <v>19</v>
      </c>
      <c r="E10" s="59">
        <v>1</v>
      </c>
      <c r="F10" s="60"/>
    </row>
    <row r="11" spans="1:21" ht="15.75" thickBot="1" x14ac:dyDescent="0.3">
      <c r="C11" s="61"/>
      <c r="D11" s="62"/>
      <c r="E11" s="62"/>
      <c r="F11" s="63"/>
    </row>
    <row r="12" spans="1:21" ht="15.75" thickTop="1" x14ac:dyDescent="0.25"/>
    <row r="13" spans="1:21" ht="21" x14ac:dyDescent="0.35">
      <c r="A13" s="64" t="s">
        <v>61</v>
      </c>
    </row>
    <row r="16" spans="1:21" s="12" customFormat="1" x14ac:dyDescent="0.25">
      <c r="A16" s="5" t="s">
        <v>8</v>
      </c>
      <c r="B16" s="16" t="s">
        <v>4</v>
      </c>
      <c r="C16" s="16" t="s">
        <v>5</v>
      </c>
      <c r="D16" s="16" t="s">
        <v>6</v>
      </c>
      <c r="E16" s="16" t="s">
        <v>7</v>
      </c>
      <c r="F16" s="16" t="s">
        <v>32</v>
      </c>
      <c r="G16" s="16">
        <v>2</v>
      </c>
      <c r="H16" s="16">
        <v>3</v>
      </c>
      <c r="I16" s="16" t="s">
        <v>27</v>
      </c>
      <c r="J16" s="16" t="s">
        <v>28</v>
      </c>
      <c r="K16" s="16">
        <v>5</v>
      </c>
      <c r="L16" s="16">
        <v>6</v>
      </c>
      <c r="M16" s="16">
        <v>7</v>
      </c>
      <c r="N16" s="16" t="s">
        <v>29</v>
      </c>
      <c r="O16" s="16" t="s">
        <v>30</v>
      </c>
      <c r="P16" s="16">
        <v>9</v>
      </c>
      <c r="Q16" s="16">
        <v>10</v>
      </c>
      <c r="R16" s="16">
        <v>11</v>
      </c>
      <c r="S16" s="16">
        <v>12</v>
      </c>
      <c r="T16" s="16">
        <v>13</v>
      </c>
      <c r="U16" s="16">
        <v>14</v>
      </c>
    </row>
    <row r="17" spans="1:30" s="12" customFormat="1" ht="15" customHeight="1" x14ac:dyDescent="0.25">
      <c r="A17" s="13" t="s">
        <v>34</v>
      </c>
      <c r="B17" s="8">
        <v>1</v>
      </c>
      <c r="C17" s="8">
        <v>1</v>
      </c>
      <c r="D17" s="8">
        <v>1</v>
      </c>
      <c r="E17" s="8">
        <v>1</v>
      </c>
      <c r="F17" s="8">
        <v>1</v>
      </c>
      <c r="G17" s="8">
        <v>1</v>
      </c>
      <c r="H17" s="8">
        <v>1</v>
      </c>
      <c r="I17" s="8">
        <v>1</v>
      </c>
      <c r="J17" s="8">
        <v>1</v>
      </c>
      <c r="K17" s="8">
        <v>1</v>
      </c>
      <c r="L17" s="8">
        <v>1</v>
      </c>
      <c r="M17" s="8">
        <v>1</v>
      </c>
      <c r="N17" s="8">
        <v>1</v>
      </c>
      <c r="O17" s="8">
        <v>1</v>
      </c>
      <c r="P17" s="8">
        <v>1</v>
      </c>
      <c r="Q17" s="8">
        <v>1</v>
      </c>
      <c r="R17" s="8">
        <v>1</v>
      </c>
      <c r="S17" s="8">
        <v>1</v>
      </c>
      <c r="T17" s="8">
        <v>1</v>
      </c>
      <c r="U17" s="8">
        <v>1</v>
      </c>
    </row>
    <row r="18" spans="1:30" s="12" customFormat="1" x14ac:dyDescent="0.25">
      <c r="A18" s="11" t="s">
        <v>15</v>
      </c>
      <c r="B18" s="2" t="str">
        <f>Klasse!D40</f>
        <v/>
      </c>
      <c r="C18" s="2" t="str">
        <f>Klasse!E40</f>
        <v/>
      </c>
      <c r="D18" s="2" t="str">
        <f>Klasse!F40</f>
        <v/>
      </c>
      <c r="E18" s="2" t="str">
        <f>Klasse!G40</f>
        <v/>
      </c>
      <c r="F18" s="2" t="str">
        <f>Klasse!H40</f>
        <v/>
      </c>
      <c r="G18" s="2" t="str">
        <f>Klasse!I40</f>
        <v/>
      </c>
      <c r="H18" s="2" t="str">
        <f>Klasse!J40</f>
        <v/>
      </c>
      <c r="I18" s="2" t="str">
        <f>Klasse!K40</f>
        <v/>
      </c>
      <c r="J18" s="2" t="str">
        <f>Klasse!L40</f>
        <v/>
      </c>
      <c r="K18" s="2" t="str">
        <f>Klasse!M40</f>
        <v/>
      </c>
      <c r="L18" s="2" t="str">
        <f>Klasse!N40</f>
        <v/>
      </c>
      <c r="M18" s="2" t="str">
        <f>Klasse!O40</f>
        <v/>
      </c>
      <c r="N18" s="2" t="str">
        <f>Klasse!P40</f>
        <v/>
      </c>
      <c r="O18" s="2" t="str">
        <f>Klasse!Q40</f>
        <v/>
      </c>
      <c r="P18" s="2" t="str">
        <f>Klasse!R40</f>
        <v/>
      </c>
      <c r="Q18" s="2" t="str">
        <f>Klasse!S40</f>
        <v/>
      </c>
      <c r="R18" s="2" t="str">
        <f>Klasse!T40</f>
        <v/>
      </c>
      <c r="S18" s="2" t="str">
        <f>Klasse!U40</f>
        <v/>
      </c>
      <c r="T18" s="2" t="str">
        <f>Klasse!V40</f>
        <v/>
      </c>
      <c r="U18" s="2" t="str">
        <f>Klasse!W40</f>
        <v/>
      </c>
    </row>
    <row r="19" spans="1:30" s="12" customFormat="1" x14ac:dyDescent="0.25">
      <c r="A19" s="7" t="s">
        <v>35</v>
      </c>
      <c r="B19" s="14" t="str">
        <f>Klasse!D41</f>
        <v/>
      </c>
      <c r="C19" s="14" t="str">
        <f>Klasse!E41</f>
        <v/>
      </c>
      <c r="D19" s="14" t="str">
        <f>Klasse!F41</f>
        <v/>
      </c>
      <c r="E19" s="14" t="str">
        <f>Klasse!G41</f>
        <v/>
      </c>
      <c r="F19" s="14" t="str">
        <f>Klasse!H41</f>
        <v/>
      </c>
      <c r="G19" s="14" t="str">
        <f>Klasse!I41</f>
        <v/>
      </c>
      <c r="H19" s="14" t="str">
        <f>Klasse!J41</f>
        <v/>
      </c>
      <c r="I19" s="14" t="str">
        <f>Klasse!K41</f>
        <v/>
      </c>
      <c r="J19" s="14" t="str">
        <f>Klasse!L41</f>
        <v/>
      </c>
      <c r="K19" s="14" t="str">
        <f>Klasse!M41</f>
        <v/>
      </c>
      <c r="L19" s="14" t="str">
        <f>Klasse!N41</f>
        <v/>
      </c>
      <c r="M19" s="14" t="str">
        <f>Klasse!O41</f>
        <v/>
      </c>
      <c r="N19" s="14" t="str">
        <f>Klasse!P41</f>
        <v/>
      </c>
      <c r="O19" s="14" t="str">
        <f>Klasse!Q41</f>
        <v/>
      </c>
      <c r="P19" s="14" t="str">
        <f>Klasse!R41</f>
        <v/>
      </c>
      <c r="Q19" s="14" t="str">
        <f>Klasse!S41</f>
        <v/>
      </c>
      <c r="R19" s="14" t="str">
        <f>Klasse!T41</f>
        <v/>
      </c>
      <c r="S19" s="14" t="str">
        <f>Klasse!U41</f>
        <v/>
      </c>
      <c r="T19" s="14" t="str">
        <f>Klasse!V41</f>
        <v/>
      </c>
      <c r="U19" s="14" t="str">
        <f>Klasse!W41</f>
        <v/>
      </c>
    </row>
    <row r="22" spans="1:30" x14ac:dyDescent="0.25">
      <c r="A22" s="6" t="s">
        <v>36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x14ac:dyDescent="0.25">
      <c r="A24" s="4"/>
      <c r="B24" s="4"/>
      <c r="C24" s="2" t="s">
        <v>4</v>
      </c>
      <c r="D24" s="2" t="s">
        <v>5</v>
      </c>
      <c r="E24" s="2" t="s">
        <v>6</v>
      </c>
      <c r="F24" s="2" t="s">
        <v>7</v>
      </c>
      <c r="G24" s="2" t="s">
        <v>32</v>
      </c>
      <c r="H24" s="2">
        <v>3</v>
      </c>
      <c r="I24" s="2" t="s">
        <v>27</v>
      </c>
      <c r="J24" s="17" t="s">
        <v>37</v>
      </c>
      <c r="K24" s="2">
        <v>2</v>
      </c>
      <c r="L24" s="2" t="s">
        <v>28</v>
      </c>
      <c r="M24" s="2">
        <v>5</v>
      </c>
      <c r="N24" s="2">
        <v>6</v>
      </c>
      <c r="O24" s="2">
        <v>7</v>
      </c>
      <c r="P24" s="2" t="s">
        <v>29</v>
      </c>
      <c r="Q24" s="2">
        <v>9</v>
      </c>
      <c r="R24" s="2">
        <v>10</v>
      </c>
      <c r="S24" s="2">
        <v>12</v>
      </c>
      <c r="T24" s="2">
        <v>14</v>
      </c>
      <c r="U24" s="19" t="s">
        <v>38</v>
      </c>
      <c r="V24" s="2" t="s">
        <v>30</v>
      </c>
      <c r="W24" s="2">
        <v>11</v>
      </c>
      <c r="X24" s="2">
        <v>13</v>
      </c>
      <c r="Y24" s="21" t="s">
        <v>39</v>
      </c>
      <c r="Z24" s="23"/>
      <c r="AA24" s="24"/>
    </row>
    <row r="25" spans="1:30" x14ac:dyDescent="0.25">
      <c r="A25" s="4" t="s">
        <v>40</v>
      </c>
      <c r="B25" s="4"/>
      <c r="C25" s="2" t="str">
        <f>Klasse!D40</f>
        <v/>
      </c>
      <c r="D25" s="2" t="str">
        <f>Klasse!E40</f>
        <v/>
      </c>
      <c r="E25" s="2" t="str">
        <f>Klasse!F40</f>
        <v/>
      </c>
      <c r="F25" s="2" t="str">
        <f>Klasse!G40</f>
        <v/>
      </c>
      <c r="G25" s="2" t="str">
        <f>Klasse!H40</f>
        <v/>
      </c>
      <c r="H25" s="2" t="str">
        <f>Klasse!J40</f>
        <v/>
      </c>
      <c r="I25" s="2" t="str">
        <f>Klasse!K40</f>
        <v/>
      </c>
      <c r="J25" s="17">
        <f>SUM(C25:I25)</f>
        <v>0</v>
      </c>
      <c r="K25" s="2" t="str">
        <f>Klasse!I40</f>
        <v/>
      </c>
      <c r="L25" s="2" t="str">
        <f>Klasse!L40</f>
        <v/>
      </c>
      <c r="M25" s="2" t="str">
        <f>Klasse!M40</f>
        <v/>
      </c>
      <c r="N25" s="2" t="str">
        <f>Klasse!N40</f>
        <v/>
      </c>
      <c r="O25" s="2" t="str">
        <f>Klasse!O40</f>
        <v/>
      </c>
      <c r="P25" s="2" t="str">
        <f>Klasse!P40</f>
        <v/>
      </c>
      <c r="Q25" s="2" t="str">
        <f>Klasse!R40</f>
        <v/>
      </c>
      <c r="R25" s="2" t="str">
        <f>Klasse!S40</f>
        <v/>
      </c>
      <c r="S25" s="2" t="str">
        <f>Klasse!U40</f>
        <v/>
      </c>
      <c r="T25" s="2" t="str">
        <f>Klasse!W40</f>
        <v/>
      </c>
      <c r="U25" s="19">
        <f>SUM(K25:T25)</f>
        <v>0</v>
      </c>
      <c r="V25" s="2" t="str">
        <f>Klasse!Q40</f>
        <v/>
      </c>
      <c r="W25" s="2" t="str">
        <f>Klasse!T40</f>
        <v/>
      </c>
      <c r="X25" s="2" t="str">
        <f>Klasse!V40</f>
        <v/>
      </c>
      <c r="Y25" s="21">
        <f>SUM(V25:X25)</f>
        <v>0</v>
      </c>
      <c r="Z25" s="23"/>
      <c r="AA25" s="24"/>
    </row>
    <row r="26" spans="1:30" x14ac:dyDescent="0.25">
      <c r="A26" s="4" t="s">
        <v>41</v>
      </c>
      <c r="B26" s="4"/>
      <c r="C26" s="14" t="str">
        <f>Klasse!D41</f>
        <v/>
      </c>
      <c r="D26" s="14" t="str">
        <f>Klasse!E41</f>
        <v/>
      </c>
      <c r="E26" s="14" t="str">
        <f>Klasse!F41</f>
        <v/>
      </c>
      <c r="F26" s="14" t="str">
        <f>Klasse!G41</f>
        <v/>
      </c>
      <c r="G26" s="14" t="str">
        <f>Klasse!H41</f>
        <v/>
      </c>
      <c r="H26" s="14" t="str">
        <f>Klasse!J41</f>
        <v/>
      </c>
      <c r="I26" s="14" t="str">
        <f>Klasse!K41</f>
        <v/>
      </c>
      <c r="J26" s="18" t="e">
        <f>J25/(Klasse!N3*7)</f>
        <v>#VALUE!</v>
      </c>
      <c r="K26" s="14" t="str">
        <f>Klasse!I41</f>
        <v/>
      </c>
      <c r="L26" s="14" t="str">
        <f>Klasse!L41</f>
        <v/>
      </c>
      <c r="M26" s="14" t="str">
        <f>Klasse!M41</f>
        <v/>
      </c>
      <c r="N26" s="14" t="str">
        <f>Klasse!N41</f>
        <v/>
      </c>
      <c r="O26" s="14" t="str">
        <f>Klasse!O41</f>
        <v/>
      </c>
      <c r="P26" s="14" t="str">
        <f>Klasse!P41</f>
        <v/>
      </c>
      <c r="Q26" s="14" t="str">
        <f>Klasse!R41</f>
        <v/>
      </c>
      <c r="R26" s="14" t="str">
        <f>Klasse!S41</f>
        <v/>
      </c>
      <c r="S26" s="14" t="str">
        <f>Klasse!U41</f>
        <v/>
      </c>
      <c r="T26" s="14" t="str">
        <f>Klasse!W41</f>
        <v/>
      </c>
      <c r="U26" s="20" t="e">
        <f>U25/(Klasse!N3*10)</f>
        <v>#VALUE!</v>
      </c>
      <c r="V26" s="14" t="str">
        <f>Klasse!Q41</f>
        <v/>
      </c>
      <c r="W26" s="14" t="str">
        <f>Klasse!T41</f>
        <v/>
      </c>
      <c r="X26" s="14" t="str">
        <f>Klasse!V41</f>
        <v/>
      </c>
      <c r="Y26" s="22" t="e">
        <f>Y25/(Klasse!N3*3)</f>
        <v>#VALUE!</v>
      </c>
      <c r="Z26" s="25"/>
      <c r="AA26" s="26"/>
    </row>
    <row r="28" spans="1:30" x14ac:dyDescent="0.25">
      <c r="C28" t="s">
        <v>37</v>
      </c>
      <c r="D28" s="15" t="e">
        <f>J26</f>
        <v>#VALUE!</v>
      </c>
    </row>
    <row r="29" spans="1:30" x14ac:dyDescent="0.25">
      <c r="C29" t="s">
        <v>38</v>
      </c>
      <c r="D29" s="15" t="e">
        <f>U26</f>
        <v>#VALUE!</v>
      </c>
    </row>
    <row r="30" spans="1:30" x14ac:dyDescent="0.25">
      <c r="C30" t="s">
        <v>39</v>
      </c>
      <c r="D30" s="15" t="e">
        <f>Y26</f>
        <v>#VALUE!</v>
      </c>
    </row>
    <row r="33" spans="1:33" s="4" customFormat="1" ht="12.75" x14ac:dyDescent="0.2">
      <c r="A33" s="6" t="s">
        <v>42</v>
      </c>
    </row>
    <row r="34" spans="1:33" s="4" customFormat="1" x14ac:dyDescent="0.2">
      <c r="C34" s="3" t="s">
        <v>4</v>
      </c>
      <c r="D34" s="3" t="s">
        <v>5</v>
      </c>
      <c r="E34" s="3" t="s">
        <v>6</v>
      </c>
      <c r="F34" s="3" t="s">
        <v>7</v>
      </c>
      <c r="G34" s="3" t="s">
        <v>32</v>
      </c>
      <c r="H34" s="3">
        <v>2</v>
      </c>
      <c r="I34" s="3">
        <v>6</v>
      </c>
      <c r="J34" s="3" t="s">
        <v>29</v>
      </c>
      <c r="K34" s="3" t="s">
        <v>30</v>
      </c>
      <c r="L34" s="37" t="s">
        <v>2</v>
      </c>
      <c r="M34" s="1">
        <v>3</v>
      </c>
      <c r="N34" s="1">
        <v>5</v>
      </c>
      <c r="O34" s="1">
        <v>7</v>
      </c>
      <c r="P34" s="1">
        <v>10</v>
      </c>
      <c r="Q34" s="27" t="s">
        <v>26</v>
      </c>
      <c r="R34" s="1" t="s">
        <v>27</v>
      </c>
      <c r="S34" s="1" t="s">
        <v>28</v>
      </c>
      <c r="T34" s="1">
        <v>9</v>
      </c>
      <c r="U34" s="1">
        <v>11</v>
      </c>
      <c r="V34" s="1">
        <v>12</v>
      </c>
      <c r="W34" s="1">
        <v>14</v>
      </c>
      <c r="X34" s="29" t="s">
        <v>1</v>
      </c>
      <c r="Y34" s="1">
        <v>13</v>
      </c>
      <c r="Z34" s="31" t="s">
        <v>3</v>
      </c>
      <c r="AA34" s="24"/>
      <c r="AB34" s="24"/>
      <c r="AC34" s="24"/>
      <c r="AD34" s="24"/>
      <c r="AE34" s="24"/>
      <c r="AF34" s="24"/>
      <c r="AG34" s="24"/>
    </row>
    <row r="35" spans="1:33" s="4" customFormat="1" ht="12.75" x14ac:dyDescent="0.2">
      <c r="A35" s="4" t="s">
        <v>40</v>
      </c>
      <c r="C35" s="2" t="str">
        <f>Klasse!D40</f>
        <v/>
      </c>
      <c r="D35" s="2" t="str">
        <f>Klasse!E40</f>
        <v/>
      </c>
      <c r="E35" s="2" t="str">
        <f>Klasse!F40</f>
        <v/>
      </c>
      <c r="F35" s="2" t="str">
        <f>Klasse!G40</f>
        <v/>
      </c>
      <c r="G35" s="2" t="str">
        <f>Klasse!H40</f>
        <v/>
      </c>
      <c r="H35" s="2" t="str">
        <f>Klasse!I40</f>
        <v/>
      </c>
      <c r="I35" s="2" t="str">
        <f>Klasse!N40</f>
        <v/>
      </c>
      <c r="J35" s="2" t="str">
        <f>Klasse!P40</f>
        <v/>
      </c>
      <c r="K35" s="2" t="str">
        <f>Klasse!Q40</f>
        <v/>
      </c>
      <c r="L35" s="37">
        <f>SUM(C35:K35)</f>
        <v>0</v>
      </c>
      <c r="M35" s="2" t="str">
        <f>Klasse!J40</f>
        <v/>
      </c>
      <c r="N35" s="2" t="str">
        <f>Klasse!M40</f>
        <v/>
      </c>
      <c r="O35" s="2" t="str">
        <f>Klasse!O40</f>
        <v/>
      </c>
      <c r="P35" s="2" t="str">
        <f>Klasse!S40</f>
        <v/>
      </c>
      <c r="Q35" s="27">
        <f>SUM(M35:P35)</f>
        <v>0</v>
      </c>
      <c r="R35" s="2" t="str">
        <f>Klasse!K40</f>
        <v/>
      </c>
      <c r="S35" s="2" t="str">
        <f>Klasse!L40</f>
        <v/>
      </c>
      <c r="T35" s="2" t="str">
        <f>Klasse!R40</f>
        <v/>
      </c>
      <c r="U35" s="2" t="str">
        <f>Klasse!T40</f>
        <v/>
      </c>
      <c r="V35" s="2" t="str">
        <f>Klasse!U40</f>
        <v/>
      </c>
      <c r="W35" s="2" t="str">
        <f>Klasse!W40</f>
        <v/>
      </c>
      <c r="X35" s="29">
        <f>SUM(R35:W35)</f>
        <v>0</v>
      </c>
      <c r="Y35" s="2" t="str">
        <f>Klasse!V40</f>
        <v/>
      </c>
      <c r="Z35" s="31" t="str">
        <f>Y35</f>
        <v/>
      </c>
      <c r="AA35" s="24"/>
      <c r="AB35" s="24"/>
      <c r="AC35" s="24"/>
      <c r="AD35" s="24"/>
      <c r="AE35" s="24"/>
      <c r="AF35" s="24"/>
      <c r="AG35" s="24"/>
    </row>
    <row r="36" spans="1:33" s="4" customFormat="1" ht="12.75" x14ac:dyDescent="0.2">
      <c r="A36" s="4" t="s">
        <v>41</v>
      </c>
      <c r="C36" s="14" t="str">
        <f>Klasse!D41</f>
        <v/>
      </c>
      <c r="D36" s="14" t="str">
        <f>Klasse!E41</f>
        <v/>
      </c>
      <c r="E36" s="14" t="str">
        <f>Klasse!F41</f>
        <v/>
      </c>
      <c r="F36" s="14" t="str">
        <f>Klasse!G41</f>
        <v/>
      </c>
      <c r="G36" s="14" t="str">
        <f>Klasse!H41</f>
        <v/>
      </c>
      <c r="H36" s="14" t="str">
        <f>Klasse!I41</f>
        <v/>
      </c>
      <c r="I36" s="14" t="str">
        <f>Klasse!N41</f>
        <v/>
      </c>
      <c r="J36" s="14" t="str">
        <f>Klasse!P41</f>
        <v/>
      </c>
      <c r="K36" s="14" t="str">
        <f>Klasse!Q41</f>
        <v/>
      </c>
      <c r="L36" s="38" t="e">
        <f>L35/(Klasse!N3*9)</f>
        <v>#VALUE!</v>
      </c>
      <c r="M36" s="14" t="str">
        <f>Klasse!J41</f>
        <v/>
      </c>
      <c r="N36" s="14" t="str">
        <f>Klasse!M41</f>
        <v/>
      </c>
      <c r="O36" s="14" t="str">
        <f>Klasse!O41</f>
        <v/>
      </c>
      <c r="P36" s="14" t="str">
        <f>Klasse!S41</f>
        <v/>
      </c>
      <c r="Q36" s="28" t="e">
        <f>Q35/(Klasse!N3*4)</f>
        <v>#VALUE!</v>
      </c>
      <c r="R36" s="14" t="str">
        <f>Klasse!K41</f>
        <v/>
      </c>
      <c r="S36" s="14" t="str">
        <f>Klasse!L41</f>
        <v/>
      </c>
      <c r="T36" s="14" t="str">
        <f>Klasse!R41</f>
        <v/>
      </c>
      <c r="U36" s="14" t="str">
        <f>Klasse!T41</f>
        <v/>
      </c>
      <c r="V36" s="14" t="str">
        <f>Klasse!U41</f>
        <v/>
      </c>
      <c r="W36" s="14" t="str">
        <f>Klasse!W41</f>
        <v/>
      </c>
      <c r="X36" s="30" t="e">
        <f>X35/(Klasse!N3*6)</f>
        <v>#VALUE!</v>
      </c>
      <c r="Y36" s="14" t="str">
        <f>Klasse!V41</f>
        <v/>
      </c>
      <c r="Z36" s="32" t="e">
        <f>Z35/(Klasse!N3*1)</f>
        <v>#VALUE!</v>
      </c>
      <c r="AA36" s="26"/>
      <c r="AB36" s="26"/>
      <c r="AC36" s="26"/>
      <c r="AD36" s="26"/>
      <c r="AE36" s="26"/>
      <c r="AF36" s="26"/>
      <c r="AG36" s="24"/>
    </row>
    <row r="38" spans="1:33" x14ac:dyDescent="0.25">
      <c r="C38" s="12" t="s">
        <v>51</v>
      </c>
      <c r="J38" s="15" t="e">
        <f>L36</f>
        <v>#VALUE!</v>
      </c>
    </row>
    <row r="39" spans="1:33" x14ac:dyDescent="0.25">
      <c r="C39" s="12" t="s">
        <v>52</v>
      </c>
      <c r="J39" s="15" t="e">
        <f>Q36</f>
        <v>#VALUE!</v>
      </c>
    </row>
    <row r="40" spans="1:33" x14ac:dyDescent="0.25">
      <c r="C40" s="12" t="s">
        <v>53</v>
      </c>
      <c r="J40" s="15" t="e">
        <f>Z36</f>
        <v>#VALUE!</v>
      </c>
    </row>
    <row r="41" spans="1:33" x14ac:dyDescent="0.25">
      <c r="C41" s="12" t="s">
        <v>54</v>
      </c>
      <c r="J41" s="15" t="e">
        <f>Z36</f>
        <v>#VALUE!</v>
      </c>
    </row>
    <row r="44" spans="1:33" x14ac:dyDescent="0.25">
      <c r="A44" s="6" t="s">
        <v>103</v>
      </c>
    </row>
    <row r="45" spans="1:33" x14ac:dyDescent="0.25">
      <c r="B45" s="4"/>
      <c r="C45" s="4"/>
      <c r="D45" s="4"/>
      <c r="E45" s="4"/>
      <c r="F45" s="4"/>
      <c r="G45" s="4"/>
      <c r="H45" s="4"/>
      <c r="I45" s="4"/>
      <c r="J45" s="4"/>
      <c r="K45" s="4"/>
      <c r="L45" s="4"/>
    </row>
    <row r="46" spans="1:33" ht="87.75" customHeight="1" x14ac:dyDescent="0.25">
      <c r="A46" s="4"/>
      <c r="B46" s="4"/>
      <c r="C46" s="3">
        <v>5</v>
      </c>
      <c r="D46" s="3" t="s">
        <v>30</v>
      </c>
      <c r="E46" s="3">
        <v>11</v>
      </c>
      <c r="F46" s="35" t="s">
        <v>43</v>
      </c>
      <c r="G46" s="3">
        <v>6</v>
      </c>
      <c r="H46" s="3">
        <v>13</v>
      </c>
      <c r="I46" s="35" t="s">
        <v>45</v>
      </c>
      <c r="J46" s="3">
        <v>7</v>
      </c>
      <c r="K46" s="3" t="s">
        <v>29</v>
      </c>
      <c r="L46" s="33">
        <v>12</v>
      </c>
      <c r="M46" s="34" t="s">
        <v>46</v>
      </c>
    </row>
    <row r="47" spans="1:33" x14ac:dyDescent="0.25">
      <c r="A47" s="4" t="s">
        <v>40</v>
      </c>
      <c r="B47" s="4"/>
      <c r="C47" s="2" t="str">
        <f>Klasse!M40</f>
        <v/>
      </c>
      <c r="D47" s="2" t="str">
        <f>Klasse!Q40</f>
        <v/>
      </c>
      <c r="E47" s="2" t="str">
        <f>Klasse!T40</f>
        <v/>
      </c>
      <c r="F47" s="9">
        <f>SUM(C47:E47)</f>
        <v>0</v>
      </c>
      <c r="G47" s="2" t="str">
        <f>Klasse!N40</f>
        <v/>
      </c>
      <c r="H47" s="2" t="str">
        <f>Klasse!V40</f>
        <v/>
      </c>
      <c r="I47" s="9">
        <f>SUM(G47:H47)</f>
        <v>0</v>
      </c>
      <c r="J47" s="2" t="str">
        <f>Klasse!O40</f>
        <v/>
      </c>
      <c r="K47" s="2" t="str">
        <f>Klasse!P40</f>
        <v/>
      </c>
      <c r="L47" s="2" t="str">
        <f>Klasse!U40</f>
        <v/>
      </c>
      <c r="M47" s="9">
        <f>SUM(J47:L47)</f>
        <v>0</v>
      </c>
    </row>
    <row r="48" spans="1:33" x14ac:dyDescent="0.25">
      <c r="A48" s="4" t="s">
        <v>41</v>
      </c>
      <c r="B48" s="4"/>
      <c r="C48" s="14" t="str">
        <f>Klasse!M41</f>
        <v/>
      </c>
      <c r="D48" s="14" t="str">
        <f>Klasse!Q41</f>
        <v/>
      </c>
      <c r="E48" s="14" t="str">
        <f>Klasse!T41</f>
        <v/>
      </c>
      <c r="F48" s="10" t="e">
        <f>F47/(Klasse!N3*3)</f>
        <v>#VALUE!</v>
      </c>
      <c r="G48" s="14" t="str">
        <f>Klasse!N41</f>
        <v/>
      </c>
      <c r="H48" s="14" t="str">
        <f>Klasse!V41</f>
        <v/>
      </c>
      <c r="I48" s="10" t="e">
        <f>I47/(Klasse!N3*2)</f>
        <v>#VALUE!</v>
      </c>
      <c r="J48" s="14" t="str">
        <f>Klasse!O41</f>
        <v/>
      </c>
      <c r="K48" s="14" t="str">
        <f>Klasse!P41</f>
        <v/>
      </c>
      <c r="L48" s="14" t="str">
        <f>Klasse!U41</f>
        <v/>
      </c>
      <c r="M48" s="10" t="e">
        <f>M47/(Klasse!N3*3)</f>
        <v>#VALUE!</v>
      </c>
    </row>
    <row r="51" spans="1:27" x14ac:dyDescent="0.25">
      <c r="C51" t="s">
        <v>43</v>
      </c>
      <c r="I51" t="s">
        <v>47</v>
      </c>
      <c r="L51" s="36" t="e">
        <f>F48</f>
        <v>#VALUE!</v>
      </c>
    </row>
    <row r="52" spans="1:27" x14ac:dyDescent="0.25">
      <c r="C52" t="s">
        <v>44</v>
      </c>
      <c r="I52" t="s">
        <v>48</v>
      </c>
      <c r="L52" s="36" t="e">
        <f>I48</f>
        <v>#VALUE!</v>
      </c>
    </row>
    <row r="53" spans="1:27" x14ac:dyDescent="0.25">
      <c r="C53" t="s">
        <v>46</v>
      </c>
      <c r="I53" t="s">
        <v>49</v>
      </c>
      <c r="L53" s="36" t="e">
        <f>M48</f>
        <v>#VALUE!</v>
      </c>
    </row>
    <row r="58" spans="1:27" ht="21" x14ac:dyDescent="0.35">
      <c r="A58" s="64" t="s">
        <v>62</v>
      </c>
      <c r="H58" s="100" t="str">
        <f>Meldedaten!C7</f>
        <v/>
      </c>
      <c r="I58" t="s">
        <v>102</v>
      </c>
    </row>
    <row r="60" spans="1:27" x14ac:dyDescent="0.25">
      <c r="A60" s="5" t="s">
        <v>8</v>
      </c>
      <c r="B60" s="42" t="s">
        <v>4</v>
      </c>
      <c r="C60" s="42" t="s">
        <v>5</v>
      </c>
      <c r="D60" s="42" t="s">
        <v>6</v>
      </c>
      <c r="E60" s="42" t="s">
        <v>7</v>
      </c>
      <c r="F60" s="42" t="s">
        <v>32</v>
      </c>
      <c r="G60" s="42">
        <v>2</v>
      </c>
      <c r="H60" s="42">
        <v>3</v>
      </c>
      <c r="I60" s="42" t="s">
        <v>27</v>
      </c>
      <c r="J60" s="42" t="s">
        <v>28</v>
      </c>
      <c r="K60" s="42">
        <v>5</v>
      </c>
      <c r="L60" s="42">
        <v>6</v>
      </c>
      <c r="M60" s="42">
        <v>7</v>
      </c>
      <c r="N60" s="42" t="s">
        <v>29</v>
      </c>
      <c r="O60" s="42" t="s">
        <v>30</v>
      </c>
      <c r="P60" s="42">
        <v>9</v>
      </c>
      <c r="Q60" s="42">
        <v>10</v>
      </c>
      <c r="R60" s="42">
        <v>11</v>
      </c>
      <c r="S60" s="42">
        <v>12</v>
      </c>
      <c r="T60" s="42">
        <v>13</v>
      </c>
      <c r="U60" s="42">
        <v>14</v>
      </c>
      <c r="V60" s="12"/>
      <c r="W60" s="12"/>
      <c r="X60" s="12"/>
      <c r="Y60" s="12"/>
      <c r="Z60" s="12"/>
      <c r="AA60" s="12"/>
    </row>
    <row r="61" spans="1:27" ht="26.25" x14ac:dyDescent="0.25">
      <c r="A61" s="13" t="s">
        <v>34</v>
      </c>
      <c r="B61" s="8">
        <v>1</v>
      </c>
      <c r="C61" s="8">
        <v>1</v>
      </c>
      <c r="D61" s="8">
        <v>1</v>
      </c>
      <c r="E61" s="8">
        <v>1</v>
      </c>
      <c r="F61" s="8">
        <v>1</v>
      </c>
      <c r="G61" s="8">
        <v>1</v>
      </c>
      <c r="H61" s="8">
        <v>1</v>
      </c>
      <c r="I61" s="8">
        <v>1</v>
      </c>
      <c r="J61" s="8">
        <v>1</v>
      </c>
      <c r="K61" s="8">
        <v>1</v>
      </c>
      <c r="L61" s="8">
        <v>1</v>
      </c>
      <c r="M61" s="8">
        <v>1</v>
      </c>
      <c r="N61" s="8">
        <v>1</v>
      </c>
      <c r="O61" s="8">
        <v>1</v>
      </c>
      <c r="P61" s="8">
        <v>1</v>
      </c>
      <c r="Q61" s="8">
        <v>1</v>
      </c>
      <c r="R61" s="8">
        <v>1</v>
      </c>
      <c r="S61" s="8">
        <v>1</v>
      </c>
      <c r="T61" s="8">
        <v>1</v>
      </c>
      <c r="U61" s="8">
        <v>1</v>
      </c>
      <c r="V61" s="12"/>
      <c r="W61" s="12"/>
      <c r="X61" s="12"/>
      <c r="Y61" s="12"/>
      <c r="Z61" s="12"/>
      <c r="AA61" s="12"/>
    </row>
    <row r="62" spans="1:27" x14ac:dyDescent="0.25">
      <c r="A62" s="11" t="s">
        <v>15</v>
      </c>
      <c r="B62" s="2" t="str">
        <f>Meldedaten!C26</f>
        <v/>
      </c>
      <c r="C62" s="2" t="str">
        <f>Meldedaten!C27</f>
        <v/>
      </c>
      <c r="D62" s="2" t="str">
        <f>Meldedaten!C28</f>
        <v/>
      </c>
      <c r="E62" s="2" t="str">
        <f>Meldedaten!C29</f>
        <v/>
      </c>
      <c r="F62" s="2" t="str">
        <f>Meldedaten!C30</f>
        <v/>
      </c>
      <c r="G62" s="2" t="str">
        <f>Meldedaten!C31</f>
        <v/>
      </c>
      <c r="H62" s="2" t="str">
        <f>Meldedaten!C32</f>
        <v/>
      </c>
      <c r="I62" s="2" t="str">
        <f>Meldedaten!C33</f>
        <v/>
      </c>
      <c r="J62" s="2" t="str">
        <f>Meldedaten!C34</f>
        <v/>
      </c>
      <c r="K62" s="2" t="str">
        <f>Meldedaten!C35</f>
        <v/>
      </c>
      <c r="L62" s="2" t="str">
        <f>Meldedaten!C36</f>
        <v/>
      </c>
      <c r="M62" s="2" t="str">
        <f>Meldedaten!C37</f>
        <v/>
      </c>
      <c r="N62" s="2" t="str">
        <f>Meldedaten!C38</f>
        <v/>
      </c>
      <c r="O62" s="2" t="str">
        <f>Meldedaten!C39</f>
        <v/>
      </c>
      <c r="P62" s="2" t="str">
        <f>Meldedaten!C40</f>
        <v/>
      </c>
      <c r="Q62" s="2" t="str">
        <f>Meldedaten!C41</f>
        <v/>
      </c>
      <c r="R62" s="2" t="str">
        <f>Meldedaten!C42</f>
        <v/>
      </c>
      <c r="S62" s="2" t="str">
        <f>Meldedaten!C43</f>
        <v/>
      </c>
      <c r="T62" s="2" t="str">
        <f>Meldedaten!C44</f>
        <v/>
      </c>
      <c r="U62" s="2" t="str">
        <f>Meldedaten!C45</f>
        <v/>
      </c>
      <c r="V62" s="12"/>
      <c r="W62" s="12"/>
      <c r="X62" s="12"/>
      <c r="Y62" s="12"/>
      <c r="Z62" s="12"/>
      <c r="AA62" s="12"/>
    </row>
    <row r="63" spans="1:27" x14ac:dyDescent="0.25">
      <c r="A63" s="43" t="s">
        <v>35</v>
      </c>
      <c r="B63" s="14" t="e">
        <f>B62/(B$61*$H$58)</f>
        <v>#VALUE!</v>
      </c>
      <c r="C63" s="14" t="e">
        <f t="shared" ref="C63:U63" si="0">C62/(C$61*$H$58)</f>
        <v>#VALUE!</v>
      </c>
      <c r="D63" s="14" t="e">
        <f t="shared" si="0"/>
        <v>#VALUE!</v>
      </c>
      <c r="E63" s="14" t="e">
        <f t="shared" si="0"/>
        <v>#VALUE!</v>
      </c>
      <c r="F63" s="14" t="e">
        <f t="shared" si="0"/>
        <v>#VALUE!</v>
      </c>
      <c r="G63" s="14" t="e">
        <f t="shared" si="0"/>
        <v>#VALUE!</v>
      </c>
      <c r="H63" s="14" t="e">
        <f t="shared" si="0"/>
        <v>#VALUE!</v>
      </c>
      <c r="I63" s="14" t="e">
        <f t="shared" si="0"/>
        <v>#VALUE!</v>
      </c>
      <c r="J63" s="14" t="e">
        <f t="shared" si="0"/>
        <v>#VALUE!</v>
      </c>
      <c r="K63" s="14" t="e">
        <f t="shared" si="0"/>
        <v>#VALUE!</v>
      </c>
      <c r="L63" s="14" t="e">
        <f t="shared" si="0"/>
        <v>#VALUE!</v>
      </c>
      <c r="M63" s="14" t="e">
        <f t="shared" si="0"/>
        <v>#VALUE!</v>
      </c>
      <c r="N63" s="14" t="e">
        <f t="shared" si="0"/>
        <v>#VALUE!</v>
      </c>
      <c r="O63" s="14" t="e">
        <f t="shared" si="0"/>
        <v>#VALUE!</v>
      </c>
      <c r="P63" s="14" t="e">
        <f t="shared" si="0"/>
        <v>#VALUE!</v>
      </c>
      <c r="Q63" s="14" t="e">
        <f t="shared" si="0"/>
        <v>#VALUE!</v>
      </c>
      <c r="R63" s="14" t="e">
        <f t="shared" si="0"/>
        <v>#VALUE!</v>
      </c>
      <c r="S63" s="14" t="e">
        <f t="shared" si="0"/>
        <v>#VALUE!</v>
      </c>
      <c r="T63" s="14" t="e">
        <f t="shared" si="0"/>
        <v>#VALUE!</v>
      </c>
      <c r="U63" s="14" t="e">
        <f t="shared" si="0"/>
        <v>#VALUE!</v>
      </c>
      <c r="V63" s="12"/>
      <c r="W63" s="12"/>
      <c r="X63" s="12"/>
      <c r="Y63" s="12"/>
      <c r="Z63" s="12"/>
      <c r="AA63" s="12"/>
    </row>
    <row r="66" spans="1:27" x14ac:dyDescent="0.25">
      <c r="A66" s="6" t="s">
        <v>36</v>
      </c>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x14ac:dyDescent="0.25">
      <c r="A67" s="4"/>
      <c r="B67" s="4"/>
      <c r="C67" s="104">
        <f t="shared" ref="C67:I67" si="1">HLOOKUP(C68,$B$60:$U$62,2,0)</f>
        <v>1</v>
      </c>
      <c r="D67" s="104">
        <f t="shared" si="1"/>
        <v>1</v>
      </c>
      <c r="E67" s="104">
        <f t="shared" si="1"/>
        <v>1</v>
      </c>
      <c r="F67" s="104">
        <f t="shared" si="1"/>
        <v>1</v>
      </c>
      <c r="G67" s="104">
        <f t="shared" si="1"/>
        <v>1</v>
      </c>
      <c r="H67" s="104">
        <f t="shared" si="1"/>
        <v>1</v>
      </c>
      <c r="I67" s="104">
        <f t="shared" si="1"/>
        <v>1</v>
      </c>
      <c r="J67" s="101">
        <f>SUM(C67:I67)</f>
        <v>7</v>
      </c>
      <c r="K67" s="104">
        <f t="shared" ref="K67:T67" si="2">HLOOKUP(K68,$B$60:$U$62,2,0)</f>
        <v>1</v>
      </c>
      <c r="L67" s="104">
        <f t="shared" si="2"/>
        <v>1</v>
      </c>
      <c r="M67" s="104">
        <f t="shared" si="2"/>
        <v>1</v>
      </c>
      <c r="N67" s="104">
        <f t="shared" si="2"/>
        <v>1</v>
      </c>
      <c r="O67" s="104">
        <f t="shared" si="2"/>
        <v>1</v>
      </c>
      <c r="P67" s="104">
        <f t="shared" si="2"/>
        <v>1</v>
      </c>
      <c r="Q67" s="104">
        <f t="shared" si="2"/>
        <v>1</v>
      </c>
      <c r="R67" s="104">
        <f t="shared" si="2"/>
        <v>1</v>
      </c>
      <c r="S67" s="104">
        <f t="shared" si="2"/>
        <v>1</v>
      </c>
      <c r="T67" s="104">
        <f t="shared" si="2"/>
        <v>1</v>
      </c>
      <c r="U67" s="102">
        <f>SUM(K67:T67)</f>
        <v>10</v>
      </c>
      <c r="V67" s="104">
        <f>HLOOKUP(V68,$B$60:$U$62,2,0)</f>
        <v>1</v>
      </c>
      <c r="W67" s="104">
        <f>HLOOKUP(W68,$B$60:$U$62,2,0)</f>
        <v>1</v>
      </c>
      <c r="X67" s="104">
        <f>HLOOKUP(X68,$B$60:$U$62,2,0)</f>
        <v>1</v>
      </c>
      <c r="Y67" s="103">
        <f>SUM(V67:X67)</f>
        <v>3</v>
      </c>
      <c r="Z67" s="4"/>
      <c r="AA67" s="4"/>
    </row>
    <row r="68" spans="1:27" x14ac:dyDescent="0.25">
      <c r="A68" s="4"/>
      <c r="B68" s="4"/>
      <c r="C68" s="2" t="s">
        <v>4</v>
      </c>
      <c r="D68" s="2" t="s">
        <v>5</v>
      </c>
      <c r="E68" s="2" t="s">
        <v>6</v>
      </c>
      <c r="F68" s="2" t="s">
        <v>7</v>
      </c>
      <c r="G68" s="2" t="s">
        <v>32</v>
      </c>
      <c r="H68" s="2">
        <v>3</v>
      </c>
      <c r="I68" s="2" t="s">
        <v>27</v>
      </c>
      <c r="J68" s="17" t="s">
        <v>37</v>
      </c>
      <c r="K68" s="2">
        <v>2</v>
      </c>
      <c r="L68" s="2" t="s">
        <v>28</v>
      </c>
      <c r="M68" s="2">
        <v>5</v>
      </c>
      <c r="N68" s="2">
        <v>6</v>
      </c>
      <c r="O68" s="2">
        <v>7</v>
      </c>
      <c r="P68" s="2" t="s">
        <v>29</v>
      </c>
      <c r="Q68" s="2">
        <v>9</v>
      </c>
      <c r="R68" s="2">
        <v>10</v>
      </c>
      <c r="S68" s="2">
        <v>12</v>
      </c>
      <c r="T68" s="2">
        <v>14</v>
      </c>
      <c r="U68" s="19" t="s">
        <v>38</v>
      </c>
      <c r="V68" s="2" t="s">
        <v>30</v>
      </c>
      <c r="W68" s="2">
        <v>11</v>
      </c>
      <c r="X68" s="2">
        <v>13</v>
      </c>
      <c r="Y68" s="21" t="s">
        <v>39</v>
      </c>
      <c r="Z68" s="23"/>
      <c r="AA68" s="24"/>
    </row>
    <row r="69" spans="1:27" x14ac:dyDescent="0.25">
      <c r="A69" s="4" t="s">
        <v>40</v>
      </c>
      <c r="B69" s="4"/>
      <c r="C69" s="2" t="str">
        <f>HLOOKUP(C68,$B$60:$U$62,3,0)</f>
        <v/>
      </c>
      <c r="D69" s="2" t="str">
        <f t="shared" ref="D69:K69" si="3">HLOOKUP(D68,$B$60:$U$62,3,0)</f>
        <v/>
      </c>
      <c r="E69" s="2" t="str">
        <f t="shared" si="3"/>
        <v/>
      </c>
      <c r="F69" s="2" t="str">
        <f t="shared" si="3"/>
        <v/>
      </c>
      <c r="G69" s="2" t="str">
        <f t="shared" si="3"/>
        <v/>
      </c>
      <c r="H69" s="2" t="str">
        <f t="shared" si="3"/>
        <v/>
      </c>
      <c r="I69" s="2" t="str">
        <f t="shared" si="3"/>
        <v/>
      </c>
      <c r="J69" s="17">
        <f>SUM(C69:I69)</f>
        <v>0</v>
      </c>
      <c r="K69" s="2" t="str">
        <f t="shared" si="3"/>
        <v/>
      </c>
      <c r="L69" s="2" t="str">
        <f t="shared" ref="L69" si="4">HLOOKUP(L68,$B$60:$U$62,3,0)</f>
        <v/>
      </c>
      <c r="M69" s="2" t="str">
        <f t="shared" ref="M69" si="5">HLOOKUP(M68,$B$60:$U$62,3,0)</f>
        <v/>
      </c>
      <c r="N69" s="2" t="str">
        <f t="shared" ref="N69" si="6">HLOOKUP(N68,$B$60:$U$62,3,0)</f>
        <v/>
      </c>
      <c r="O69" s="2" t="str">
        <f t="shared" ref="O69" si="7">HLOOKUP(O68,$B$60:$U$62,3,0)</f>
        <v/>
      </c>
      <c r="P69" s="2" t="str">
        <f t="shared" ref="P69" si="8">HLOOKUP(P68,$B$60:$U$62,3,0)</f>
        <v/>
      </c>
      <c r="Q69" s="2" t="str">
        <f t="shared" ref="Q69" si="9">HLOOKUP(Q68,$B$60:$U$62,3,0)</f>
        <v/>
      </c>
      <c r="R69" s="2" t="str">
        <f t="shared" ref="R69" si="10">HLOOKUP(R68,$B$60:$U$62,3,0)</f>
        <v/>
      </c>
      <c r="S69" s="2" t="str">
        <f t="shared" ref="S69" si="11">HLOOKUP(S68,$B$60:$U$62,3,0)</f>
        <v/>
      </c>
      <c r="T69" s="2" t="str">
        <f t="shared" ref="T69:V69" si="12">HLOOKUP(T68,$B$60:$U$62,3,0)</f>
        <v/>
      </c>
      <c r="U69" s="19">
        <f>SUM(K69:T69)</f>
        <v>0</v>
      </c>
      <c r="V69" s="2" t="str">
        <f t="shared" si="12"/>
        <v/>
      </c>
      <c r="W69" s="2" t="str">
        <f t="shared" ref="W69" si="13">HLOOKUP(W68,$B$60:$U$62,3,0)</f>
        <v/>
      </c>
      <c r="X69" s="2" t="str">
        <f t="shared" ref="X69" si="14">HLOOKUP(X68,$B$60:$U$62,3,0)</f>
        <v/>
      </c>
      <c r="Y69" s="21">
        <f>SUM(V69:X69)</f>
        <v>0</v>
      </c>
      <c r="Z69" s="23"/>
      <c r="AA69" s="24"/>
    </row>
    <row r="70" spans="1:27" x14ac:dyDescent="0.25">
      <c r="A70" s="4" t="s">
        <v>41</v>
      </c>
      <c r="B70" s="4"/>
      <c r="C70" s="14" t="e">
        <f>C69/(C67*$H$58)</f>
        <v>#VALUE!</v>
      </c>
      <c r="D70" s="14" t="e">
        <f t="shared" ref="D70:Y70" si="15">D69/(D67*$H$58)</f>
        <v>#VALUE!</v>
      </c>
      <c r="E70" s="14" t="e">
        <f t="shared" si="15"/>
        <v>#VALUE!</v>
      </c>
      <c r="F70" s="14" t="e">
        <f t="shared" si="15"/>
        <v>#VALUE!</v>
      </c>
      <c r="G70" s="14" t="e">
        <f t="shared" si="15"/>
        <v>#VALUE!</v>
      </c>
      <c r="H70" s="14" t="e">
        <f t="shared" si="15"/>
        <v>#VALUE!</v>
      </c>
      <c r="I70" s="14" t="e">
        <f t="shared" si="15"/>
        <v>#VALUE!</v>
      </c>
      <c r="J70" s="14" t="e">
        <f t="shared" si="15"/>
        <v>#VALUE!</v>
      </c>
      <c r="K70" s="14" t="e">
        <f t="shared" si="15"/>
        <v>#VALUE!</v>
      </c>
      <c r="L70" s="14" t="e">
        <f t="shared" si="15"/>
        <v>#VALUE!</v>
      </c>
      <c r="M70" s="14" t="e">
        <f t="shared" si="15"/>
        <v>#VALUE!</v>
      </c>
      <c r="N70" s="14" t="e">
        <f t="shared" si="15"/>
        <v>#VALUE!</v>
      </c>
      <c r="O70" s="14" t="e">
        <f t="shared" si="15"/>
        <v>#VALUE!</v>
      </c>
      <c r="P70" s="14" t="e">
        <f t="shared" si="15"/>
        <v>#VALUE!</v>
      </c>
      <c r="Q70" s="14" t="e">
        <f t="shared" si="15"/>
        <v>#VALUE!</v>
      </c>
      <c r="R70" s="14" t="e">
        <f t="shared" si="15"/>
        <v>#VALUE!</v>
      </c>
      <c r="S70" s="14" t="e">
        <f t="shared" si="15"/>
        <v>#VALUE!</v>
      </c>
      <c r="T70" s="14" t="e">
        <f t="shared" si="15"/>
        <v>#VALUE!</v>
      </c>
      <c r="U70" s="14" t="e">
        <f t="shared" si="15"/>
        <v>#VALUE!</v>
      </c>
      <c r="V70" s="14" t="e">
        <f t="shared" si="15"/>
        <v>#VALUE!</v>
      </c>
      <c r="W70" s="14" t="e">
        <f t="shared" si="15"/>
        <v>#VALUE!</v>
      </c>
      <c r="X70" s="14" t="e">
        <f t="shared" si="15"/>
        <v>#VALUE!</v>
      </c>
      <c r="Y70" s="14" t="e">
        <f t="shared" si="15"/>
        <v>#VALUE!</v>
      </c>
      <c r="Z70" s="25"/>
      <c r="AA70" s="26"/>
    </row>
    <row r="72" spans="1:27" x14ac:dyDescent="0.25">
      <c r="C72" t="s">
        <v>37</v>
      </c>
      <c r="D72" s="15" t="e">
        <f>J70</f>
        <v>#VALUE!</v>
      </c>
    </row>
    <row r="73" spans="1:27" x14ac:dyDescent="0.25">
      <c r="C73" t="s">
        <v>38</v>
      </c>
      <c r="D73" s="15" t="e">
        <f>U70</f>
        <v>#VALUE!</v>
      </c>
    </row>
    <row r="74" spans="1:27" x14ac:dyDescent="0.25">
      <c r="C74" t="s">
        <v>39</v>
      </c>
      <c r="D74" s="15" t="e">
        <f>Y70</f>
        <v>#VALUE!</v>
      </c>
    </row>
    <row r="77" spans="1:27" x14ac:dyDescent="0.25">
      <c r="A77" s="6" t="s">
        <v>42</v>
      </c>
      <c r="B77" s="4"/>
      <c r="C77" s="104">
        <f t="shared" ref="C77:K77" si="16">HLOOKUP(C78,$B$60:$U$62,2,0)</f>
        <v>1</v>
      </c>
      <c r="D77" s="104">
        <f t="shared" si="16"/>
        <v>1</v>
      </c>
      <c r="E77" s="104">
        <f t="shared" si="16"/>
        <v>1</v>
      </c>
      <c r="F77" s="104">
        <f t="shared" si="16"/>
        <v>1</v>
      </c>
      <c r="G77" s="104">
        <f t="shared" si="16"/>
        <v>1</v>
      </c>
      <c r="H77" s="104">
        <f t="shared" si="16"/>
        <v>1</v>
      </c>
      <c r="I77" s="104">
        <f t="shared" si="16"/>
        <v>1</v>
      </c>
      <c r="J77" s="104">
        <f t="shared" si="16"/>
        <v>1</v>
      </c>
      <c r="K77" s="104">
        <f t="shared" si="16"/>
        <v>1</v>
      </c>
      <c r="L77" s="104">
        <f>SUM(C77:K77)</f>
        <v>9</v>
      </c>
      <c r="M77" s="104">
        <f>HLOOKUP(M78,$B$60:$U$62,2,0)</f>
        <v>1</v>
      </c>
      <c r="N77" s="104">
        <f>HLOOKUP(N78,$B$60:$U$62,2,0)</f>
        <v>1</v>
      </c>
      <c r="O77" s="104">
        <f>HLOOKUP(O78,$B$60:$U$62,2,0)</f>
        <v>1</v>
      </c>
      <c r="P77" s="104">
        <f>HLOOKUP(P78,$B$60:$U$62,2,0)</f>
        <v>1</v>
      </c>
      <c r="Q77" s="104">
        <f>SUM(M77:P77)</f>
        <v>4</v>
      </c>
      <c r="R77" s="104">
        <f t="shared" ref="R77:W77" si="17">HLOOKUP(R78,$B$60:$U$62,2,0)</f>
        <v>1</v>
      </c>
      <c r="S77" s="104">
        <f t="shared" si="17"/>
        <v>1</v>
      </c>
      <c r="T77" s="104">
        <f t="shared" si="17"/>
        <v>1</v>
      </c>
      <c r="U77" s="104">
        <f t="shared" si="17"/>
        <v>1</v>
      </c>
      <c r="V77" s="104">
        <f t="shared" si="17"/>
        <v>1</v>
      </c>
      <c r="W77" s="104">
        <f t="shared" si="17"/>
        <v>1</v>
      </c>
      <c r="X77" s="104">
        <f>SUM(R77:W77)</f>
        <v>6</v>
      </c>
      <c r="Y77" s="104">
        <f>HLOOKUP(Y78,$B$60:$U$62,2,0)</f>
        <v>1</v>
      </c>
      <c r="Z77" s="104">
        <f>SUM(Y77)</f>
        <v>1</v>
      </c>
      <c r="AA77" s="4"/>
    </row>
    <row r="78" spans="1:27" x14ac:dyDescent="0.25">
      <c r="A78" s="4"/>
      <c r="B78" s="4"/>
      <c r="C78" s="3" t="s">
        <v>4</v>
      </c>
      <c r="D78" s="3" t="s">
        <v>5</v>
      </c>
      <c r="E78" s="3" t="s">
        <v>6</v>
      </c>
      <c r="F78" s="3" t="s">
        <v>7</v>
      </c>
      <c r="G78" s="3" t="s">
        <v>32</v>
      </c>
      <c r="H78" s="3">
        <v>2</v>
      </c>
      <c r="I78" s="3">
        <v>6</v>
      </c>
      <c r="J78" s="3" t="s">
        <v>29</v>
      </c>
      <c r="K78" s="3" t="s">
        <v>30</v>
      </c>
      <c r="L78" s="37" t="s">
        <v>2</v>
      </c>
      <c r="M78" s="1">
        <v>3</v>
      </c>
      <c r="N78" s="1">
        <v>5</v>
      </c>
      <c r="O78" s="1">
        <v>7</v>
      </c>
      <c r="P78" s="1">
        <v>10</v>
      </c>
      <c r="Q78" s="27" t="s">
        <v>26</v>
      </c>
      <c r="R78" s="1" t="s">
        <v>27</v>
      </c>
      <c r="S78" s="1" t="s">
        <v>28</v>
      </c>
      <c r="T78" s="1">
        <v>9</v>
      </c>
      <c r="U78" s="1">
        <v>11</v>
      </c>
      <c r="V78" s="1">
        <v>12</v>
      </c>
      <c r="W78" s="1">
        <v>14</v>
      </c>
      <c r="X78" s="29" t="s">
        <v>1</v>
      </c>
      <c r="Y78" s="1">
        <v>13</v>
      </c>
      <c r="Z78" s="31" t="s">
        <v>3</v>
      </c>
      <c r="AA78" s="24"/>
    </row>
    <row r="79" spans="1:27" x14ac:dyDescent="0.25">
      <c r="A79" s="4" t="s">
        <v>40</v>
      </c>
      <c r="B79" s="4"/>
      <c r="C79" s="2" t="str">
        <f t="shared" ref="C79:K79" si="18">HLOOKUP(C78,$B$60:$U$62,3,0)</f>
        <v/>
      </c>
      <c r="D79" s="2" t="str">
        <f t="shared" si="18"/>
        <v/>
      </c>
      <c r="E79" s="2" t="str">
        <f t="shared" si="18"/>
        <v/>
      </c>
      <c r="F79" s="2" t="str">
        <f t="shared" si="18"/>
        <v/>
      </c>
      <c r="G79" s="2" t="str">
        <f t="shared" si="18"/>
        <v/>
      </c>
      <c r="H79" s="2" t="str">
        <f t="shared" si="18"/>
        <v/>
      </c>
      <c r="I79" s="2" t="str">
        <f t="shared" si="18"/>
        <v/>
      </c>
      <c r="J79" s="2" t="str">
        <f t="shared" si="18"/>
        <v/>
      </c>
      <c r="K79" s="2" t="str">
        <f t="shared" si="18"/>
        <v/>
      </c>
      <c r="L79" s="2">
        <f>SUM(C79:K79)</f>
        <v>0</v>
      </c>
      <c r="M79" s="2" t="str">
        <f>HLOOKUP(M78,$B$60:$U$62,3,0)</f>
        <v/>
      </c>
      <c r="N79" s="2" t="str">
        <f>HLOOKUP(N78,$B$60:$U$62,3,0)</f>
        <v/>
      </c>
      <c r="O79" s="2" t="str">
        <f>HLOOKUP(O78,$B$60:$U$62,3,0)</f>
        <v/>
      </c>
      <c r="P79" s="2" t="str">
        <f>HLOOKUP(P78,$B$60:$U$62,3,0)</f>
        <v/>
      </c>
      <c r="Q79" s="2">
        <f>SUM(M79:P79)</f>
        <v>0</v>
      </c>
      <c r="R79" s="2" t="str">
        <f t="shared" ref="R79:W79" si="19">HLOOKUP(R78,$B$60:$U$62,3,0)</f>
        <v/>
      </c>
      <c r="S79" s="2" t="str">
        <f t="shared" si="19"/>
        <v/>
      </c>
      <c r="T79" s="2" t="str">
        <f t="shared" si="19"/>
        <v/>
      </c>
      <c r="U79" s="2" t="str">
        <f t="shared" si="19"/>
        <v/>
      </c>
      <c r="V79" s="2" t="str">
        <f t="shared" si="19"/>
        <v/>
      </c>
      <c r="W79" s="2" t="str">
        <f t="shared" si="19"/>
        <v/>
      </c>
      <c r="X79" s="2">
        <f>SUM(R79:W79)</f>
        <v>0</v>
      </c>
      <c r="Y79" s="2" t="str">
        <f>HLOOKUP(Y78,$B$60:$U$62,3,0)</f>
        <v/>
      </c>
      <c r="Z79" s="2">
        <f>SUM(Y79)</f>
        <v>0</v>
      </c>
      <c r="AA79" s="24"/>
    </row>
    <row r="80" spans="1:27" x14ac:dyDescent="0.25">
      <c r="A80" s="4" t="s">
        <v>41</v>
      </c>
      <c r="B80" s="4"/>
      <c r="C80" s="14" t="e">
        <f>C79/(C77*$H$58)</f>
        <v>#VALUE!</v>
      </c>
      <c r="D80" s="14" t="e">
        <f t="shared" ref="D80:Z80" si="20">D79/(D77*$H$58)</f>
        <v>#VALUE!</v>
      </c>
      <c r="E80" s="14" t="e">
        <f t="shared" si="20"/>
        <v>#VALUE!</v>
      </c>
      <c r="F80" s="14" t="e">
        <f t="shared" si="20"/>
        <v>#VALUE!</v>
      </c>
      <c r="G80" s="14" t="e">
        <f t="shared" si="20"/>
        <v>#VALUE!</v>
      </c>
      <c r="H80" s="14" t="e">
        <f t="shared" si="20"/>
        <v>#VALUE!</v>
      </c>
      <c r="I80" s="14" t="e">
        <f t="shared" si="20"/>
        <v>#VALUE!</v>
      </c>
      <c r="J80" s="14" t="e">
        <f t="shared" si="20"/>
        <v>#VALUE!</v>
      </c>
      <c r="K80" s="14" t="e">
        <f t="shared" si="20"/>
        <v>#VALUE!</v>
      </c>
      <c r="L80" s="14" t="e">
        <f t="shared" si="20"/>
        <v>#VALUE!</v>
      </c>
      <c r="M80" s="14" t="e">
        <f t="shared" si="20"/>
        <v>#VALUE!</v>
      </c>
      <c r="N80" s="14" t="e">
        <f t="shared" si="20"/>
        <v>#VALUE!</v>
      </c>
      <c r="O80" s="14" t="e">
        <f t="shared" si="20"/>
        <v>#VALUE!</v>
      </c>
      <c r="P80" s="14" t="e">
        <f t="shared" si="20"/>
        <v>#VALUE!</v>
      </c>
      <c r="Q80" s="14" t="e">
        <f t="shared" si="20"/>
        <v>#VALUE!</v>
      </c>
      <c r="R80" s="14" t="e">
        <f t="shared" si="20"/>
        <v>#VALUE!</v>
      </c>
      <c r="S80" s="14" t="e">
        <f t="shared" si="20"/>
        <v>#VALUE!</v>
      </c>
      <c r="T80" s="14" t="e">
        <f t="shared" si="20"/>
        <v>#VALUE!</v>
      </c>
      <c r="U80" s="14" t="e">
        <f t="shared" si="20"/>
        <v>#VALUE!</v>
      </c>
      <c r="V80" s="14" t="e">
        <f t="shared" si="20"/>
        <v>#VALUE!</v>
      </c>
      <c r="W80" s="14" t="e">
        <f t="shared" si="20"/>
        <v>#VALUE!</v>
      </c>
      <c r="X80" s="14" t="e">
        <f t="shared" si="20"/>
        <v>#VALUE!</v>
      </c>
      <c r="Y80" s="14" t="e">
        <f t="shared" si="20"/>
        <v>#VALUE!</v>
      </c>
      <c r="Z80" s="14" t="e">
        <f t="shared" si="20"/>
        <v>#VALUE!</v>
      </c>
      <c r="AA80" s="26"/>
    </row>
    <row r="82" spans="1:13" x14ac:dyDescent="0.25">
      <c r="C82" s="12" t="s">
        <v>51</v>
      </c>
      <c r="J82" s="15" t="e">
        <f>L80</f>
        <v>#VALUE!</v>
      </c>
    </row>
    <row r="83" spans="1:13" x14ac:dyDescent="0.25">
      <c r="C83" s="12" t="s">
        <v>52</v>
      </c>
      <c r="J83" s="15" t="e">
        <f>Q80</f>
        <v>#VALUE!</v>
      </c>
    </row>
    <row r="84" spans="1:13" x14ac:dyDescent="0.25">
      <c r="C84" s="12" t="s">
        <v>53</v>
      </c>
      <c r="J84" s="15" t="e">
        <f>Z80</f>
        <v>#VALUE!</v>
      </c>
    </row>
    <row r="85" spans="1:13" x14ac:dyDescent="0.25">
      <c r="C85" s="12" t="s">
        <v>54</v>
      </c>
      <c r="J85" s="15" t="e">
        <f>Z80</f>
        <v>#VALUE!</v>
      </c>
    </row>
    <row r="87" spans="1:13" x14ac:dyDescent="0.25">
      <c r="A87" s="6" t="s">
        <v>103</v>
      </c>
    </row>
    <row r="88" spans="1:13" x14ac:dyDescent="0.25">
      <c r="B88" s="4"/>
      <c r="C88" s="104">
        <f>HLOOKUP(C89,$B$60:$U$62,2,0)</f>
        <v>1</v>
      </c>
      <c r="D88" s="104">
        <f t="shared" ref="D88:L88" si="21">HLOOKUP(D89,$B$60:$U$62,2,0)</f>
        <v>1</v>
      </c>
      <c r="E88" s="104">
        <f t="shared" si="21"/>
        <v>1</v>
      </c>
      <c r="F88" s="9">
        <f>SUM(C88:E88)</f>
        <v>3</v>
      </c>
      <c r="G88" s="104">
        <f t="shared" si="21"/>
        <v>1</v>
      </c>
      <c r="H88" s="104">
        <f t="shared" si="21"/>
        <v>1</v>
      </c>
      <c r="I88" s="9">
        <f>SUM(G88:H88)</f>
        <v>2</v>
      </c>
      <c r="J88" s="104">
        <f t="shared" si="21"/>
        <v>1</v>
      </c>
      <c r="K88" s="104">
        <f t="shared" si="21"/>
        <v>1</v>
      </c>
      <c r="L88" s="104">
        <f t="shared" si="21"/>
        <v>1</v>
      </c>
      <c r="M88" s="9">
        <f>SUM(J88:L88)</f>
        <v>3</v>
      </c>
    </row>
    <row r="89" spans="1:13" ht="81" x14ac:dyDescent="0.25">
      <c r="A89" s="4"/>
      <c r="B89" s="4"/>
      <c r="C89" s="3">
        <v>5</v>
      </c>
      <c r="D89" s="3" t="s">
        <v>30</v>
      </c>
      <c r="E89" s="3">
        <v>11</v>
      </c>
      <c r="F89" s="35" t="s">
        <v>43</v>
      </c>
      <c r="G89" s="3">
        <v>6</v>
      </c>
      <c r="H89" s="3">
        <v>13</v>
      </c>
      <c r="I89" s="35" t="s">
        <v>45</v>
      </c>
      <c r="J89" s="3">
        <v>7</v>
      </c>
      <c r="K89" s="3" t="s">
        <v>29</v>
      </c>
      <c r="L89" s="33">
        <v>12</v>
      </c>
      <c r="M89" s="34" t="s">
        <v>46</v>
      </c>
    </row>
    <row r="90" spans="1:13" x14ac:dyDescent="0.25">
      <c r="A90" s="4" t="s">
        <v>40</v>
      </c>
      <c r="B90" s="4"/>
      <c r="C90" s="2" t="str">
        <f>HLOOKUP(C89,$B$60:$U$62,3,0)</f>
        <v/>
      </c>
      <c r="D90" s="2" t="str">
        <f t="shared" ref="D90:L90" si="22">HLOOKUP(D89,$B$60:$U$62,3,0)</f>
        <v/>
      </c>
      <c r="E90" s="2" t="str">
        <f t="shared" si="22"/>
        <v/>
      </c>
      <c r="F90" s="9">
        <f>SUM(C90:E90)</f>
        <v>0</v>
      </c>
      <c r="G90" s="2" t="str">
        <f t="shared" si="22"/>
        <v/>
      </c>
      <c r="H90" s="2" t="str">
        <f t="shared" si="22"/>
        <v/>
      </c>
      <c r="I90" s="9">
        <f>SUM(G90:H90)</f>
        <v>0</v>
      </c>
      <c r="J90" s="2" t="str">
        <f t="shared" si="22"/>
        <v/>
      </c>
      <c r="K90" s="2" t="str">
        <f t="shared" si="22"/>
        <v/>
      </c>
      <c r="L90" s="2" t="str">
        <f t="shared" si="22"/>
        <v/>
      </c>
      <c r="M90" s="9">
        <f>SUM(J90:L90)</f>
        <v>0</v>
      </c>
    </row>
    <row r="91" spans="1:13" x14ac:dyDescent="0.25">
      <c r="A91" s="4" t="s">
        <v>41</v>
      </c>
      <c r="B91" s="4"/>
      <c r="C91" s="14" t="e">
        <f>C90/(C88*$H$58)</f>
        <v>#VALUE!</v>
      </c>
      <c r="D91" s="14" t="e">
        <f t="shared" ref="D91:M91" si="23">D90/(D88*$H$58)</f>
        <v>#VALUE!</v>
      </c>
      <c r="E91" s="14" t="e">
        <f t="shared" si="23"/>
        <v>#VALUE!</v>
      </c>
      <c r="F91" s="14" t="e">
        <f t="shared" si="23"/>
        <v>#VALUE!</v>
      </c>
      <c r="G91" s="14" t="e">
        <f t="shared" si="23"/>
        <v>#VALUE!</v>
      </c>
      <c r="H91" s="14" t="e">
        <f t="shared" si="23"/>
        <v>#VALUE!</v>
      </c>
      <c r="I91" s="14" t="e">
        <f t="shared" si="23"/>
        <v>#VALUE!</v>
      </c>
      <c r="J91" s="14" t="e">
        <f t="shared" si="23"/>
        <v>#VALUE!</v>
      </c>
      <c r="K91" s="14" t="e">
        <f t="shared" si="23"/>
        <v>#VALUE!</v>
      </c>
      <c r="L91" s="14" t="e">
        <f t="shared" si="23"/>
        <v>#VALUE!</v>
      </c>
      <c r="M91" s="14" t="e">
        <f t="shared" si="23"/>
        <v>#VALUE!</v>
      </c>
    </row>
    <row r="94" spans="1:13" x14ac:dyDescent="0.25">
      <c r="C94" t="s">
        <v>43</v>
      </c>
      <c r="I94" t="s">
        <v>47</v>
      </c>
      <c r="L94" s="36" t="e">
        <f>F91</f>
        <v>#VALUE!</v>
      </c>
    </row>
    <row r="95" spans="1:13" x14ac:dyDescent="0.25">
      <c r="C95" t="s">
        <v>44</v>
      </c>
      <c r="I95" t="s">
        <v>48</v>
      </c>
      <c r="L95" s="36" t="e">
        <f>I91</f>
        <v>#VALUE!</v>
      </c>
    </row>
    <row r="96" spans="1:13" x14ac:dyDescent="0.25">
      <c r="C96" t="s">
        <v>46</v>
      </c>
      <c r="I96" t="s">
        <v>49</v>
      </c>
      <c r="L96" s="36" t="e">
        <f>M91</f>
        <v>#VALUE!</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Klasse</vt:lpstr>
      <vt:lpstr>Diagramme Klasse</vt:lpstr>
      <vt:lpstr>Meldedaten</vt:lpstr>
      <vt:lpstr>Diagramme Schule</vt:lpstr>
      <vt:lpstr>Anleitung</vt:lpstr>
      <vt:lpstr>Datenquelle</vt:lpstr>
      <vt:lpstr>Meldedaten!Druckbereich</vt:lpstr>
      <vt:lpstr>Meldedaten!Drucktitel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Schoebbel, Christiane</dc:creator>
  <cp:lastModifiedBy>Bouillon, Oliver</cp:lastModifiedBy>
  <cp:lastPrinted>2017-04-05T06:25:21Z</cp:lastPrinted>
  <dcterms:created xsi:type="dcterms:W3CDTF">2017-03-13T07:48:10Z</dcterms:created>
  <dcterms:modified xsi:type="dcterms:W3CDTF">2017-05-15T08:47:10Z</dcterms:modified>
</cp:coreProperties>
</file>